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H31" i="1" l="1"/>
  <c r="J31" i="1" s="1"/>
  <c r="H30" i="1"/>
  <c r="J30" i="1" s="1"/>
  <c r="N31" i="1"/>
  <c r="P31" i="1" s="1"/>
  <c r="L31" i="1"/>
  <c r="P30" i="1" l="1"/>
  <c r="N30" i="1"/>
  <c r="L30" i="1"/>
  <c r="H28" i="1" l="1"/>
  <c r="J28" i="1" s="1"/>
  <c r="J27" i="1"/>
  <c r="H27" i="1"/>
  <c r="H26" i="1"/>
  <c r="J26" i="1" s="1"/>
  <c r="J25" i="1"/>
  <c r="H25" i="1"/>
  <c r="H24" i="1"/>
  <c r="J24" i="1" s="1"/>
  <c r="J23" i="1"/>
  <c r="H23" i="1"/>
  <c r="H22" i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P22" i="1"/>
  <c r="N22" i="1"/>
  <c r="L28" i="1"/>
  <c r="L26" i="1"/>
  <c r="L27" i="1"/>
  <c r="L25" i="1"/>
  <c r="L24" i="1"/>
  <c r="L22" i="1"/>
  <c r="L23" i="1"/>
  <c r="J22" i="1" l="1"/>
  <c r="J33" i="1" s="1"/>
  <c r="J37" i="1" s="1"/>
  <c r="J39" i="1" s="1"/>
</calcChain>
</file>

<file path=xl/sharedStrings.xml><?xml version="1.0" encoding="utf-8"?>
<sst xmlns="http://schemas.openxmlformats.org/spreadsheetml/2006/main" count="118" uniqueCount="91">
  <si>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</si>
  <si>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</si>
  <si>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</si>
  <si>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</si>
  <si>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</si>
  <si>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</si>
  <si>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</si>
  <si>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</si>
  <si>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</si>
  <si>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</si>
  <si>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</si>
  <si>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</si>
  <si>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</si>
  <si>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</si>
  <si>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</si>
  <si>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</si>
  <si>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</si>
  <si>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</si>
  <si>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</si>
  <si>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</si>
  <si>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</si>
  <si>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</si>
  <si>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</si>
  <si>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</si>
  <si>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</si>
  <si>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</si>
  <si>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</si>
  <si>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</si>
  <si>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</si>
  <si>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</si>
  <si>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</si>
  <si>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</si>
  <si>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</si>
  <si>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</si>
  <si>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</si>
  <si>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</si>
  <si>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</si>
  <si>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</si>
  <si>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</si>
  <si>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</si>
  <si>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</si>
  <si>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</si>
  <si>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</si>
  <si>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</si>
  <si>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</si>
  <si>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</si>
  <si>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</si>
  <si>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</si>
  <si>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</si>
  <si>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</si>
  <si>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</si>
  <si>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</si>
  <si>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</si>
  <si>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</si>
  <si>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</si>
  <si>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</si>
  <si>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</si>
  <si>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</si>
  <si>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</si>
  <si>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</si>
  <si>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</si>
  <si>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</si>
  <si>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</si>
  <si>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</si>
  <si>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</si>
  <si>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</si>
  <si>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</si>
  <si>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</si>
  <si>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</si>
  <si>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Q2013RH055</t>
  </si>
  <si>
    <t>Salomé Streicher</t>
  </si>
  <si>
    <t>Field Products Internal Sales &amp; Customer Care</t>
  </si>
  <si>
    <t>Honeywell</t>
  </si>
  <si>
    <t>Treur Close, Waterfall Park, Bekker Road, Midrand, 1685, South Africa</t>
  </si>
  <si>
    <t>Phone:   +27 11 695 8143</t>
  </si>
  <si>
    <t>Fax:         +27 11 695 8186</t>
  </si>
  <si>
    <t>Email:     salome.streicher@honeywell.com</t>
  </si>
  <si>
    <t>MGG18F-050PA11CS5AAA-2-Y</t>
  </si>
  <si>
    <t>MGG18F-065PA11CS5AAA-2-Y</t>
  </si>
  <si>
    <t>MGG18F-100PA11CS5AAA-2-Y</t>
  </si>
  <si>
    <t>MGG17F-015PA21CS5AAA-2-Y</t>
  </si>
  <si>
    <t>MGG18F-080PA11CS5AAA-2-Y</t>
  </si>
  <si>
    <t>MGG17F-025PA21CS5AAA-2-Y</t>
  </si>
  <si>
    <t>MagneW Detecteur</t>
  </si>
  <si>
    <t>MagneW Converter</t>
  </si>
  <si>
    <r>
      <t>MGG14C-MH4G-</t>
    </r>
    <r>
      <rPr>
        <b/>
        <sz val="10"/>
        <color rgb="FFFF0000"/>
        <rFont val="Arial"/>
        <family val="2"/>
      </rPr>
      <t>2A1X</t>
    </r>
    <r>
      <rPr>
        <b/>
        <sz val="10"/>
        <rFont val="Arial"/>
        <family val="2"/>
      </rPr>
      <t>-YA</t>
    </r>
  </si>
  <si>
    <t>10</t>
  </si>
  <si>
    <t>30 days from invoice date</t>
  </si>
  <si>
    <t>MGG14C-BB1A-XCXX-YABJ  ==&gt; MGG14C-MB3A-1C1X-YAJ</t>
  </si>
  <si>
    <t>MGG18F-600PA11CS5AAA-2-Y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</si>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</sst>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ome.streicher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 t="s">
        <v>90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70</v>
      </c>
      <c r="E7" s="17"/>
      <c r="F7" s="85"/>
      <c r="G7" s="21"/>
      <c r="H7" s="33" t="s">
        <v>1</v>
      </c>
      <c r="I7" s="17"/>
      <c r="J7" s="77">
        <v>41325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6" t="s">
        <v>77</v>
      </c>
      <c r="E22" s="102" t="s">
        <v>83</v>
      </c>
      <c r="G22" s="110">
        <v>1</v>
      </c>
      <c r="H22" s="107">
        <f>ROUND(P22,0)</f>
        <v>874</v>
      </c>
      <c r="I22" s="50"/>
      <c r="J22" s="50">
        <f>G22*H22</f>
        <v>874</v>
      </c>
      <c r="K22" s="79" t="s">
        <v>86</v>
      </c>
      <c r="L22" s="108">
        <f>320+64+36+10+10</f>
        <v>440</v>
      </c>
      <c r="M22" s="98">
        <v>0.153</v>
      </c>
      <c r="N22" s="113">
        <f>L22*M22*1000/110</f>
        <v>612</v>
      </c>
      <c r="O22" s="114">
        <v>0.3</v>
      </c>
      <c r="P22" s="17">
        <f>N22/(1-O22)</f>
        <v>874.28571428571433</v>
      </c>
    </row>
    <row r="23" spans="1:16" s="95" customFormat="1" ht="15.75" customHeight="1">
      <c r="B23" s="103">
        <v>2</v>
      </c>
      <c r="C23" s="100"/>
      <c r="D23" s="116" t="s">
        <v>85</v>
      </c>
      <c r="E23" s="104" t="s">
        <v>84</v>
      </c>
      <c r="G23" s="111">
        <v>1</v>
      </c>
      <c r="H23" s="107">
        <f t="shared" ref="H23:H28" si="0">ROUND(P23,0)</f>
        <v>775</v>
      </c>
      <c r="I23" s="50"/>
      <c r="J23" s="50">
        <f t="shared" ref="J23:J28" si="1">G23*H23</f>
        <v>775</v>
      </c>
      <c r="K23" s="79" t="s">
        <v>86</v>
      </c>
      <c r="L23" s="109">
        <f>315+45+10+20</f>
        <v>390</v>
      </c>
      <c r="M23" s="98">
        <v>0.153</v>
      </c>
      <c r="N23" s="113">
        <f t="shared" ref="N23:N28" si="2">L23*M23*1000/110</f>
        <v>542.4545454545455</v>
      </c>
      <c r="O23" s="114">
        <v>0.3</v>
      </c>
      <c r="P23" s="17">
        <f t="shared" ref="P23:P28" si="3">N23/(1-O23)</f>
        <v>774.93506493506504</v>
      </c>
    </row>
    <row r="24" spans="1:16" s="95" customFormat="1" ht="15.75" customHeight="1">
      <c r="B24" s="100">
        <v>3</v>
      </c>
      <c r="C24" s="100"/>
      <c r="D24" s="116" t="s">
        <v>78</v>
      </c>
      <c r="E24" s="102" t="s">
        <v>83</v>
      </c>
      <c r="G24" s="110">
        <v>1</v>
      </c>
      <c r="H24" s="107">
        <f t="shared" si="0"/>
        <v>972</v>
      </c>
      <c r="I24" s="50"/>
      <c r="J24" s="50">
        <f t="shared" si="1"/>
        <v>972</v>
      </c>
      <c r="K24" s="79" t="s">
        <v>86</v>
      </c>
      <c r="L24" s="109">
        <f>360+73+36+10+10</f>
        <v>489</v>
      </c>
      <c r="M24" s="98">
        <v>0.153</v>
      </c>
      <c r="N24" s="113">
        <f t="shared" si="2"/>
        <v>680.15454545454543</v>
      </c>
      <c r="O24" s="114">
        <v>0.3</v>
      </c>
      <c r="P24" s="17">
        <f t="shared" si="3"/>
        <v>971.64935064935071</v>
      </c>
    </row>
    <row r="25" spans="1:16" s="95" customFormat="1" ht="15.75" customHeight="1">
      <c r="B25" s="100">
        <v>4</v>
      </c>
      <c r="C25" s="100"/>
      <c r="D25" s="116" t="s">
        <v>79</v>
      </c>
      <c r="E25" s="102" t="s">
        <v>83</v>
      </c>
      <c r="G25" s="111">
        <v>1</v>
      </c>
      <c r="H25" s="107">
        <f t="shared" si="0"/>
        <v>1241</v>
      </c>
      <c r="I25" s="50"/>
      <c r="J25" s="50">
        <f t="shared" si="1"/>
        <v>1241</v>
      </c>
      <c r="K25" s="79" t="s">
        <v>86</v>
      </c>
      <c r="L25" s="109">
        <f>504+6+102+36+10+10</f>
        <v>668</v>
      </c>
      <c r="M25" s="98">
        <v>0.14299999999999999</v>
      </c>
      <c r="N25" s="113">
        <f t="shared" si="2"/>
        <v>868.39999999999986</v>
      </c>
      <c r="O25" s="114">
        <v>0.3</v>
      </c>
      <c r="P25" s="17">
        <f t="shared" si="3"/>
        <v>1240.5714285714284</v>
      </c>
    </row>
    <row r="26" spans="1:16" s="95" customFormat="1" ht="15.75" customHeight="1">
      <c r="B26" s="100">
        <v>5</v>
      </c>
      <c r="C26" s="100"/>
      <c r="D26" s="116" t="s">
        <v>80</v>
      </c>
      <c r="E26" s="102" t="s">
        <v>83</v>
      </c>
      <c r="G26" s="110">
        <v>1</v>
      </c>
      <c r="H26" s="107">
        <f t="shared" si="0"/>
        <v>886</v>
      </c>
      <c r="I26" s="50"/>
      <c r="J26" s="50">
        <f t="shared" si="1"/>
        <v>886</v>
      </c>
      <c r="K26" s="79" t="s">
        <v>86</v>
      </c>
      <c r="L26" s="109">
        <f>328+62+36+10+10</f>
        <v>446</v>
      </c>
      <c r="M26" s="98">
        <v>0.153</v>
      </c>
      <c r="N26" s="113">
        <f t="shared" si="2"/>
        <v>620.34545454545457</v>
      </c>
      <c r="O26" s="114">
        <v>0.3</v>
      </c>
      <c r="P26" s="17">
        <f t="shared" si="3"/>
        <v>886.20779220779229</v>
      </c>
    </row>
    <row r="27" spans="1:16" s="95" customFormat="1" ht="15.75" customHeight="1">
      <c r="B27" s="100">
        <v>6</v>
      </c>
      <c r="C27" s="100"/>
      <c r="D27" s="116" t="s">
        <v>81</v>
      </c>
      <c r="E27" s="102" t="s">
        <v>83</v>
      </c>
      <c r="G27" s="111">
        <v>1</v>
      </c>
      <c r="H27" s="107">
        <f t="shared" si="0"/>
        <v>1007</v>
      </c>
      <c r="I27" s="50"/>
      <c r="J27" s="50">
        <f t="shared" si="1"/>
        <v>1007</v>
      </c>
      <c r="K27" s="79" t="s">
        <v>86</v>
      </c>
      <c r="L27" s="95">
        <f>400+5+81+36+10+10</f>
        <v>542</v>
      </c>
      <c r="M27" s="98">
        <v>0.14299999999999999</v>
      </c>
      <c r="N27" s="113">
        <f t="shared" si="2"/>
        <v>704.6</v>
      </c>
      <c r="O27" s="114">
        <v>0.3</v>
      </c>
      <c r="P27" s="17">
        <f t="shared" si="3"/>
        <v>1006.5714285714287</v>
      </c>
    </row>
    <row r="28" spans="1:16" s="95" customFormat="1" ht="15.75" customHeight="1">
      <c r="B28" s="100">
        <v>7</v>
      </c>
      <c r="C28" s="100"/>
      <c r="D28" s="116" t="s">
        <v>82</v>
      </c>
      <c r="E28" s="102" t="s">
        <v>83</v>
      </c>
      <c r="G28" s="111">
        <v>1</v>
      </c>
      <c r="H28" s="107">
        <f t="shared" si="0"/>
        <v>976</v>
      </c>
      <c r="I28" s="50"/>
      <c r="J28" s="50">
        <f t="shared" si="1"/>
        <v>976</v>
      </c>
      <c r="K28" s="79" t="s">
        <v>86</v>
      </c>
      <c r="L28" s="95">
        <f>365+70+36+10+10</f>
        <v>491</v>
      </c>
      <c r="M28" s="98">
        <v>0.153</v>
      </c>
      <c r="N28" s="113">
        <f t="shared" si="2"/>
        <v>682.93636363636358</v>
      </c>
      <c r="O28" s="114">
        <v>0.3</v>
      </c>
      <c r="P28" s="17">
        <f t="shared" si="3"/>
        <v>975.62337662337666</v>
      </c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s="95" customFormat="1" ht="15.75" customHeight="1">
      <c r="B30" s="100">
        <v>8</v>
      </c>
      <c r="C30" s="100"/>
      <c r="D30" s="116" t="s">
        <v>88</v>
      </c>
      <c r="E30" s="104"/>
      <c r="G30" s="95">
        <v>1</v>
      </c>
      <c r="H30" s="107">
        <f t="shared" ref="H30:H31" si="4">ROUND(P30,0)</f>
        <v>763</v>
      </c>
      <c r="I30" s="50"/>
      <c r="J30" s="50">
        <f t="shared" ref="J30:J31" si="5">G30*H30</f>
        <v>763</v>
      </c>
      <c r="K30" s="79" t="s">
        <v>86</v>
      </c>
      <c r="L30" s="95">
        <f>315+45+20+4</f>
        <v>384</v>
      </c>
      <c r="M30" s="98">
        <v>0.153</v>
      </c>
      <c r="N30" s="113">
        <f t="shared" ref="N30:N31" si="6">L30*M30*1000/110</f>
        <v>534.10909090909081</v>
      </c>
      <c r="O30" s="114">
        <v>0.3</v>
      </c>
      <c r="P30" s="17">
        <f t="shared" ref="P30:P31" si="7">N30/(1-O30)</f>
        <v>763.01298701298697</v>
      </c>
    </row>
    <row r="31" spans="1:16" s="95" customFormat="1" ht="15.75" customHeight="1">
      <c r="B31" s="100">
        <v>9</v>
      </c>
      <c r="C31" s="100"/>
      <c r="D31" s="116" t="s">
        <v>89</v>
      </c>
      <c r="E31" s="102" t="s">
        <v>83</v>
      </c>
      <c r="G31" s="95">
        <v>1</v>
      </c>
      <c r="H31" s="107">
        <f t="shared" si="4"/>
        <v>12250</v>
      </c>
      <c r="I31" s="50"/>
      <c r="J31" s="50">
        <f t="shared" si="5"/>
        <v>12250</v>
      </c>
      <c r="K31" s="79" t="s">
        <v>86</v>
      </c>
      <c r="L31" s="95">
        <f>6270+140+36+10+140</f>
        <v>6596</v>
      </c>
      <c r="M31" s="98">
        <v>0.14299999999999999</v>
      </c>
      <c r="N31" s="113">
        <f t="shared" si="6"/>
        <v>8574.7999999999993</v>
      </c>
      <c r="O31" s="114">
        <v>0.3</v>
      </c>
      <c r="P31" s="17">
        <f t="shared" si="7"/>
        <v>12249.714285714286</v>
      </c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19744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19744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19744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59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87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56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salome.streicher@honeywel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2013-02-20T11:48:45Z</dcterms:modified>
</cp:coreProperties>
</file>