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H28" i="1" l="1"/>
  <c r="J28" i="1" s="1"/>
  <c r="J27" i="1"/>
  <c r="H27" i="1"/>
  <c r="H26" i="1"/>
  <c r="J26" i="1" s="1"/>
  <c r="J25" i="1"/>
  <c r="H25" i="1"/>
  <c r="H24" i="1"/>
  <c r="J24" i="1" s="1"/>
  <c r="J23" i="1"/>
  <c r="H23" i="1"/>
  <c r="H22" i="1"/>
  <c r="N28" i="1"/>
  <c r="P28" i="1" s="1"/>
  <c r="N27" i="1"/>
  <c r="P27" i="1" s="1"/>
  <c r="N26" i="1"/>
  <c r="P26" i="1" s="1"/>
  <c r="N25" i="1"/>
  <c r="P25" i="1" s="1"/>
  <c r="N24" i="1"/>
  <c r="P24" i="1" s="1"/>
  <c r="N23" i="1"/>
  <c r="P23" i="1" s="1"/>
  <c r="P22" i="1"/>
  <c r="N22" i="1"/>
  <c r="L28" i="1"/>
  <c r="L26" i="1"/>
  <c r="L27" i="1"/>
  <c r="L25" i="1"/>
  <c r="L24" i="1"/>
  <c r="L22" i="1"/>
  <c r="L23" i="1"/>
  <c r="J22" i="1" l="1"/>
  <c r="J33" i="1" s="1"/>
  <c r="J37" i="1" s="1"/>
  <c r="J39" i="1" s="1"/>
</calcChain>
</file>

<file path=xl/sharedStrings.xml><?xml version="1.0" encoding="utf-8"?>
<sst xmlns="http://schemas.openxmlformats.org/spreadsheetml/2006/main" count="112" uniqueCount="88">
  <si>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</si>
  <si>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</si>
  <si>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</si>
  <si>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</si>
  <si>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</si>
  <si>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</si>
  <si>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</si>
  <si>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</si>
  <si>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</si>
  <si>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</si>
  <si>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</si>
  <si>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</si>
  <si>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</si>
  <si>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</si>
  <si>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</si>
  <si>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</si>
  <si>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</si>
  <si>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</si>
  <si>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</si>
  <si>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</si>
  <si>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</si>
  <si>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</si>
  <si>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</si>
  <si>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</si>
  <si>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</si>
  <si>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</si>
  <si>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</si>
  <si>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</si>
  <si>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</si>
  <si>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</si>
  <si>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</si>
  <si>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</si>
  <si>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</si>
  <si>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</si>
  <si>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</si>
  <si>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</si>
  <si>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</si>
  <si>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</si>
  <si>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</si>
  <si>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</si>
  <si>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</si>
  <si>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</si>
  <si>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</si>
  <si>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</si>
  <si>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</si>
  <si>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</si>
  <si>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</si>
  <si>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</si>
  <si>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</si>
  <si>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</si>
  <si>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</si>
  <si>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</si>
  <si>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</si>
  <si>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</si>
  <si>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</si>
  <si>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</si>
  <si>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</si>
  <si>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</si>
  <si>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</si>
  <si>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</si>
  <si>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</si>
  <si>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</si>
  <si>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</si>
  <si>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</si>
  <si>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</si>
  <si>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</si>
  <si>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</si>
  <si>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</si>
  <si>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</si>
  <si>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Q2013RH055</t>
  </si>
  <si>
    <t>Salomé Streicher</t>
  </si>
  <si>
    <t>Field Products Internal Sales &amp; Customer Care</t>
  </si>
  <si>
    <t>Honeywell</t>
  </si>
  <si>
    <t>Treur Close, Waterfall Park, Bekker Road, Midrand, 1685, South Africa</t>
  </si>
  <si>
    <t>Phone:   +27 11 695 8143</t>
  </si>
  <si>
    <t>Fax:         +27 11 695 8186</t>
  </si>
  <si>
    <t>Email:     salome.streicher@honeywell.com</t>
  </si>
  <si>
    <t>MGG18F-050PA11CS5AAA-2-Y</t>
  </si>
  <si>
    <t>MGG18F-065PA11CS5AAA-2-Y</t>
  </si>
  <si>
    <t>MGG18F-100PA11CS5AAA-2-Y</t>
  </si>
  <si>
    <t>MGG17F-015PA21CS5AAA-2-Y</t>
  </si>
  <si>
    <t>MGG18F-080PA11CS5AAA-2-Y</t>
  </si>
  <si>
    <t>MGG17F-025PA21CS5AAA-2-Y</t>
  </si>
  <si>
    <t>MagneW Detecteur</t>
  </si>
  <si>
    <t>MagneW Converter</t>
  </si>
  <si>
    <r>
      <t>MGG14C-MH4G-</t>
    </r>
    <r>
      <rPr>
        <b/>
        <sz val="10"/>
        <color rgb="FFFF0000"/>
        <rFont val="Arial"/>
        <family val="2"/>
      </rPr>
      <t>2A1X</t>
    </r>
    <r>
      <rPr>
        <b/>
        <sz val="10"/>
        <rFont val="Arial"/>
        <family val="2"/>
      </rPr>
      <t>-YA</t>
    </r>
  </si>
  <si>
    <t>10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</si>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</sst>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ome.streicher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2"/>
  <sheetViews>
    <sheetView tabSelected="1" topLeftCell="C37" zoomScaleNormal="100" workbookViewId="0">
      <selection activeCell="E54" sqref="E5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8" t="s">
        <v>70</v>
      </c>
      <c r="E7" s="17"/>
      <c r="F7" s="85"/>
      <c r="G7" s="21"/>
      <c r="H7" s="33" t="s">
        <v>1</v>
      </c>
      <c r="I7" s="17"/>
      <c r="J7" s="77">
        <v>41324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8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8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8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8" t="s">
        <v>74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8" t="s">
        <v>75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8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00">
        <v>1</v>
      </c>
      <c r="C22" s="101"/>
      <c r="D22" s="118" t="s">
        <v>77</v>
      </c>
      <c r="E22" s="102" t="s">
        <v>83</v>
      </c>
      <c r="G22" s="110">
        <v>1</v>
      </c>
      <c r="H22" s="107">
        <f>ROUND(P22,0)</f>
        <v>874</v>
      </c>
      <c r="I22" s="50"/>
      <c r="J22" s="50">
        <f>G22*H22</f>
        <v>874</v>
      </c>
      <c r="K22" s="79" t="s">
        <v>86</v>
      </c>
      <c r="L22" s="108">
        <f>320+64+36+10+10</f>
        <v>440</v>
      </c>
      <c r="M22" s="98">
        <v>0.153</v>
      </c>
      <c r="N22" s="113">
        <f>L22*M22*1000/110</f>
        <v>612</v>
      </c>
      <c r="O22" s="114">
        <v>0.3</v>
      </c>
      <c r="P22" s="17">
        <f>N22/(1-O22)</f>
        <v>874.28571428571433</v>
      </c>
    </row>
    <row r="23" spans="1:16" s="95" customFormat="1" ht="15.75" customHeight="1">
      <c r="B23" s="103">
        <v>2</v>
      </c>
      <c r="C23" s="100"/>
      <c r="D23" s="118" t="s">
        <v>85</v>
      </c>
      <c r="E23" s="104" t="s">
        <v>84</v>
      </c>
      <c r="G23" s="111">
        <v>1</v>
      </c>
      <c r="H23" s="107">
        <f t="shared" ref="H23:H28" si="0">ROUND(P23,0)</f>
        <v>775</v>
      </c>
      <c r="I23" s="50"/>
      <c r="J23" s="50">
        <f t="shared" ref="J23:J28" si="1">G23*H23</f>
        <v>775</v>
      </c>
      <c r="K23" s="79" t="s">
        <v>86</v>
      </c>
      <c r="L23" s="109">
        <f>315+45+10+20</f>
        <v>390</v>
      </c>
      <c r="M23" s="98">
        <v>0.153</v>
      </c>
      <c r="N23" s="113">
        <f t="shared" ref="N23:N28" si="2">L23*M23*1000/110</f>
        <v>542.4545454545455</v>
      </c>
      <c r="O23" s="114">
        <v>0.3</v>
      </c>
      <c r="P23" s="17">
        <f t="shared" ref="P23:P28" si="3">N23/(1-O23)</f>
        <v>774.93506493506504</v>
      </c>
    </row>
    <row r="24" spans="1:16" s="95" customFormat="1" ht="15.75" customHeight="1">
      <c r="B24" s="100">
        <v>3</v>
      </c>
      <c r="C24" s="100"/>
      <c r="D24" s="118" t="s">
        <v>78</v>
      </c>
      <c r="E24" s="102" t="s">
        <v>83</v>
      </c>
      <c r="G24" s="110">
        <v>1</v>
      </c>
      <c r="H24" s="107">
        <f t="shared" si="0"/>
        <v>972</v>
      </c>
      <c r="I24" s="50"/>
      <c r="J24" s="50">
        <f t="shared" si="1"/>
        <v>972</v>
      </c>
      <c r="K24" s="79" t="s">
        <v>86</v>
      </c>
      <c r="L24" s="109">
        <f>360+73+36+10+10</f>
        <v>489</v>
      </c>
      <c r="M24" s="98">
        <v>0.153</v>
      </c>
      <c r="N24" s="113">
        <f t="shared" si="2"/>
        <v>680.15454545454543</v>
      </c>
      <c r="O24" s="114">
        <v>0.3</v>
      </c>
      <c r="P24" s="17">
        <f t="shared" si="3"/>
        <v>971.64935064935071</v>
      </c>
    </row>
    <row r="25" spans="1:16" s="95" customFormat="1" ht="15.75" customHeight="1">
      <c r="B25" s="100">
        <v>4</v>
      </c>
      <c r="C25" s="100"/>
      <c r="D25" s="118" t="s">
        <v>79</v>
      </c>
      <c r="E25" s="102" t="s">
        <v>83</v>
      </c>
      <c r="G25" s="111">
        <v>1</v>
      </c>
      <c r="H25" s="107">
        <f t="shared" si="0"/>
        <v>1241</v>
      </c>
      <c r="I25" s="50"/>
      <c r="J25" s="50">
        <f t="shared" si="1"/>
        <v>1241</v>
      </c>
      <c r="K25" s="79" t="s">
        <v>86</v>
      </c>
      <c r="L25" s="109">
        <f>504+6+102+36+10+10</f>
        <v>668</v>
      </c>
      <c r="M25" s="98">
        <v>0.14299999999999999</v>
      </c>
      <c r="N25" s="113">
        <f t="shared" si="2"/>
        <v>868.39999999999986</v>
      </c>
      <c r="O25" s="114">
        <v>0.3</v>
      </c>
      <c r="P25" s="17">
        <f t="shared" si="3"/>
        <v>1240.5714285714284</v>
      </c>
    </row>
    <row r="26" spans="1:16" s="95" customFormat="1" ht="15.75" customHeight="1">
      <c r="B26" s="100">
        <v>5</v>
      </c>
      <c r="C26" s="100"/>
      <c r="D26" s="118" t="s">
        <v>80</v>
      </c>
      <c r="E26" s="102" t="s">
        <v>83</v>
      </c>
      <c r="G26" s="110">
        <v>1</v>
      </c>
      <c r="H26" s="107">
        <f t="shared" si="0"/>
        <v>886</v>
      </c>
      <c r="I26" s="50"/>
      <c r="J26" s="50">
        <f t="shared" si="1"/>
        <v>886</v>
      </c>
      <c r="K26" s="79" t="s">
        <v>86</v>
      </c>
      <c r="L26" s="109">
        <f>328+62+36+10+10</f>
        <v>446</v>
      </c>
      <c r="M26" s="98">
        <v>0.153</v>
      </c>
      <c r="N26" s="113">
        <f t="shared" si="2"/>
        <v>620.34545454545457</v>
      </c>
      <c r="O26" s="114">
        <v>0.3</v>
      </c>
      <c r="P26" s="17">
        <f t="shared" si="3"/>
        <v>886.20779220779229</v>
      </c>
    </row>
    <row r="27" spans="1:16" s="95" customFormat="1" ht="15.75" customHeight="1">
      <c r="B27" s="100">
        <v>6</v>
      </c>
      <c r="C27" s="100"/>
      <c r="D27" s="118" t="s">
        <v>81</v>
      </c>
      <c r="E27" s="102" t="s">
        <v>83</v>
      </c>
      <c r="G27" s="111">
        <v>1</v>
      </c>
      <c r="H27" s="107">
        <f t="shared" si="0"/>
        <v>1007</v>
      </c>
      <c r="I27" s="50"/>
      <c r="J27" s="50">
        <f t="shared" si="1"/>
        <v>1007</v>
      </c>
      <c r="K27" s="79" t="s">
        <v>86</v>
      </c>
      <c r="L27" s="95">
        <f>400+5+81+36+10+10</f>
        <v>542</v>
      </c>
      <c r="M27" s="98">
        <v>0.14299999999999999</v>
      </c>
      <c r="N27" s="113">
        <f t="shared" si="2"/>
        <v>704.6</v>
      </c>
      <c r="O27" s="114">
        <v>0.3</v>
      </c>
      <c r="P27" s="17">
        <f t="shared" si="3"/>
        <v>1006.5714285714287</v>
      </c>
    </row>
    <row r="28" spans="1:16" s="95" customFormat="1" ht="15.75" customHeight="1">
      <c r="B28" s="100">
        <v>7</v>
      </c>
      <c r="C28" s="100"/>
      <c r="D28" s="118" t="s">
        <v>82</v>
      </c>
      <c r="E28" s="102" t="s">
        <v>83</v>
      </c>
      <c r="G28" s="111">
        <v>1</v>
      </c>
      <c r="H28" s="107">
        <f t="shared" si="0"/>
        <v>976</v>
      </c>
      <c r="I28" s="50"/>
      <c r="J28" s="50">
        <f t="shared" si="1"/>
        <v>976</v>
      </c>
      <c r="K28" s="79" t="s">
        <v>86</v>
      </c>
      <c r="L28" s="95">
        <f>365+70+36+10+10</f>
        <v>491</v>
      </c>
      <c r="M28" s="98">
        <v>0.153</v>
      </c>
      <c r="N28" s="113">
        <f t="shared" si="2"/>
        <v>682.93636363636358</v>
      </c>
      <c r="O28" s="114">
        <v>0.3</v>
      </c>
      <c r="P28" s="17">
        <f t="shared" si="3"/>
        <v>975.62337662337666</v>
      </c>
    </row>
    <row r="29" spans="1:16" s="95" customFormat="1" ht="15.75" customHeight="1">
      <c r="B29" s="100"/>
      <c r="C29" s="100"/>
      <c r="D29" s="105"/>
      <c r="E29" s="104"/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/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/>
      <c r="H31" s="107"/>
      <c r="I31" s="94"/>
      <c r="J31" s="94"/>
      <c r="K31" s="94"/>
    </row>
    <row r="32" spans="1:16" ht="15.75" customHeight="1" thickBot="1">
      <c r="A32" s="17"/>
      <c r="B32" s="61"/>
      <c r="C32" s="62"/>
      <c r="D32" s="63"/>
      <c r="E32" s="64"/>
      <c r="F32" s="65"/>
      <c r="G32" s="93"/>
      <c r="H32" s="66"/>
      <c r="I32" s="67"/>
      <c r="J32" s="67"/>
      <c r="K32" s="80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1" t="s">
        <v>4</v>
      </c>
      <c r="I33" s="50"/>
      <c r="J33" s="50">
        <f>SUM(J21:J32)</f>
        <v>6731</v>
      </c>
      <c r="K33" s="60"/>
    </row>
    <row r="34" spans="1:230" ht="15.75" customHeight="1">
      <c r="A34" s="17"/>
      <c r="B34" s="11"/>
      <c r="C34" s="11"/>
      <c r="D34" s="12"/>
      <c r="E34" s="44"/>
      <c r="F34" s="42"/>
      <c r="G34" s="43" t="s">
        <v>19</v>
      </c>
      <c r="H34" s="52" t="s">
        <v>4</v>
      </c>
      <c r="I34" s="53"/>
      <c r="J34" s="53">
        <v>150</v>
      </c>
      <c r="K34" s="58"/>
    </row>
    <row r="35" spans="1:230" ht="15.75" customHeight="1">
      <c r="A35" s="17"/>
      <c r="B35" s="11"/>
      <c r="C35" s="11"/>
      <c r="D35" s="12"/>
      <c r="E35" s="45"/>
      <c r="F35" s="46"/>
      <c r="G35" s="57" t="s">
        <v>2</v>
      </c>
      <c r="H35" s="54" t="s">
        <v>4</v>
      </c>
      <c r="I35" s="55"/>
      <c r="J35" s="55">
        <v>0</v>
      </c>
      <c r="K35" s="59"/>
    </row>
    <row r="36" spans="1:230" ht="15.75" customHeight="1" thickBot="1">
      <c r="A36" s="17"/>
      <c r="B36" s="62"/>
      <c r="C36" s="62"/>
      <c r="D36" s="61"/>
      <c r="E36" s="70"/>
      <c r="F36" s="71"/>
      <c r="G36" s="72" t="s">
        <v>20</v>
      </c>
      <c r="H36" s="73" t="s">
        <v>4</v>
      </c>
      <c r="I36" s="74"/>
      <c r="J36" s="74"/>
      <c r="K36" s="75"/>
    </row>
    <row r="37" spans="1:230" ht="15.75" customHeight="1">
      <c r="A37" s="17"/>
      <c r="B37" s="11"/>
      <c r="C37" s="11"/>
      <c r="D37" s="12"/>
      <c r="E37" s="21"/>
      <c r="F37" s="11"/>
      <c r="G37" s="31" t="s">
        <v>33</v>
      </c>
      <c r="H37" s="51" t="s">
        <v>4</v>
      </c>
      <c r="I37" s="50"/>
      <c r="J37" s="50">
        <f>IF(J33&lt;150, 150, J33)</f>
        <v>6731</v>
      </c>
      <c r="K37" s="60"/>
    </row>
    <row r="38" spans="1:230" ht="15.75" customHeight="1" thickBot="1">
      <c r="A38" s="17"/>
      <c r="B38" s="62"/>
      <c r="C38" s="62"/>
      <c r="D38" s="61"/>
      <c r="E38" s="64"/>
      <c r="F38" s="62"/>
      <c r="G38" s="68" t="s">
        <v>32</v>
      </c>
      <c r="H38" s="66" t="s">
        <v>4</v>
      </c>
      <c r="I38" s="67"/>
      <c r="J38" s="67"/>
      <c r="K38" s="69"/>
    </row>
    <row r="39" spans="1:230" ht="15.75" customHeight="1">
      <c r="A39" s="17"/>
      <c r="B39" s="11"/>
      <c r="C39" s="11"/>
      <c r="D39" s="12"/>
      <c r="E39" s="17"/>
      <c r="F39" s="11"/>
      <c r="G39" s="56" t="s">
        <v>26</v>
      </c>
      <c r="H39" s="51" t="s">
        <v>4</v>
      </c>
      <c r="I39" s="50"/>
      <c r="J39" s="51">
        <f>SUM(J37:J38)</f>
        <v>6731</v>
      </c>
      <c r="K39" s="60"/>
    </row>
    <row r="40" spans="1:230" ht="15.75" customHeight="1">
      <c r="A40" s="17"/>
      <c r="B40" s="11"/>
      <c r="C40" s="11"/>
      <c r="D40" s="12"/>
      <c r="E40" s="17"/>
      <c r="F40" s="11"/>
      <c r="G40" s="56"/>
      <c r="H40" s="51"/>
      <c r="I40" s="50"/>
      <c r="J40" s="51"/>
      <c r="K40" s="60"/>
    </row>
    <row r="41" spans="1:230" s="17" customFormat="1" ht="15.75" customHeight="1">
      <c r="B41" s="27" t="s">
        <v>42</v>
      </c>
      <c r="C41" s="11"/>
      <c r="D41" s="12"/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44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59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60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C50" s="11"/>
      <c r="D50" s="76" t="s">
        <v>34</v>
      </c>
      <c r="E50" s="11"/>
      <c r="F50" s="11"/>
      <c r="G50" s="13"/>
      <c r="H50" s="14"/>
      <c r="I50" s="11"/>
      <c r="J50" s="78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 t="s">
        <v>35</v>
      </c>
      <c r="E51" s="18" t="s">
        <v>52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/>
      <c r="E52" s="18" t="s">
        <v>53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36</v>
      </c>
      <c r="E53" s="90" t="s">
        <v>87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37</v>
      </c>
      <c r="E54" s="17" t="s">
        <v>5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38</v>
      </c>
      <c r="E55" s="22" t="s">
        <v>21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39</v>
      </c>
      <c r="E56" s="23" t="s">
        <v>48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40</v>
      </c>
      <c r="E57" s="17" t="s">
        <v>49</v>
      </c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 t="s">
        <v>41</v>
      </c>
      <c r="E58" s="11" t="s">
        <v>22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43</v>
      </c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8"/>
      <c r="C63" s="8"/>
      <c r="D63" s="11"/>
      <c r="E63" s="11"/>
      <c r="F63" s="11"/>
      <c r="G63" s="24"/>
      <c r="H63" s="11"/>
      <c r="I63" s="11"/>
      <c r="J63" s="24"/>
      <c r="K63" s="25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57</v>
      </c>
      <c r="C64" s="11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56</v>
      </c>
      <c r="C65" s="8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salome.streicher@honeywell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2013-02-19T08:58:01Z</dcterms:modified>
</cp:coreProperties>
</file>