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5" i="1" l="1"/>
  <c r="H35" i="1"/>
  <c r="H34" i="1"/>
  <c r="J34" i="1" s="1"/>
  <c r="J33" i="1"/>
  <c r="H33" i="1"/>
  <c r="H32" i="1"/>
  <c r="J32" i="1" s="1"/>
  <c r="J31" i="1"/>
  <c r="H31" i="1"/>
  <c r="H30" i="1"/>
  <c r="J30" i="1" s="1"/>
  <c r="J29" i="1"/>
  <c r="H29" i="1"/>
  <c r="H28" i="1"/>
  <c r="J28" i="1" s="1"/>
  <c r="J27" i="1"/>
  <c r="H27" i="1"/>
  <c r="H26" i="1"/>
  <c r="J26" i="1" s="1"/>
  <c r="J25" i="1"/>
  <c r="H25" i="1"/>
  <c r="H24" i="1"/>
  <c r="J24" i="1" s="1"/>
  <c r="J23" i="1"/>
  <c r="H23" i="1"/>
  <c r="H22" i="1"/>
  <c r="L34" i="1"/>
  <c r="L28" i="1"/>
  <c r="N28" i="1" s="1"/>
  <c r="P28" i="1" s="1"/>
  <c r="L26" i="1"/>
  <c r="P35" i="1"/>
  <c r="N35" i="1"/>
  <c r="N34" i="1"/>
  <c r="P34" i="1" s="1"/>
  <c r="P33" i="1"/>
  <c r="N33" i="1"/>
  <c r="N32" i="1"/>
  <c r="P32" i="1" s="1"/>
  <c r="P31" i="1"/>
  <c r="N31" i="1"/>
  <c r="N30" i="1"/>
  <c r="P30" i="1" s="1"/>
  <c r="P29" i="1"/>
  <c r="N29" i="1"/>
  <c r="N27" i="1"/>
  <c r="P27" i="1" s="1"/>
  <c r="N26" i="1"/>
  <c r="P26" i="1" s="1"/>
  <c r="N25" i="1"/>
  <c r="P25" i="1" s="1"/>
  <c r="L24" i="1"/>
  <c r="N24" i="1" s="1"/>
  <c r="P24" i="1" s="1"/>
  <c r="N23" i="1"/>
  <c r="P23" i="1" s="1"/>
  <c r="L23" i="1"/>
  <c r="P22" i="1"/>
  <c r="N22" i="1"/>
  <c r="L35" i="1"/>
  <c r="L33" i="1"/>
  <c r="L32" i="1"/>
  <c r="L31" i="1"/>
  <c r="L30" i="1"/>
  <c r="L29" i="1"/>
  <c r="L27" i="1"/>
  <c r="L25" i="1"/>
  <c r="L22" i="1"/>
  <c r="J39" i="1" l="1"/>
  <c r="J43" i="1" s="1"/>
  <c r="J45" i="1" s="1"/>
  <c r="J22" i="1"/>
</calcChain>
</file>

<file path=xl/sharedStrings.xml><?xml version="1.0" encoding="utf-8"?>
<sst xmlns="http://schemas.openxmlformats.org/spreadsheetml/2006/main" count="132" uniqueCount="101">
  <si>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</si>
  <si>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</si>
  <si>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</si>
  <si>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</si>
  <si>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</si>
  <si>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</si>
  <si>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</si>
  <si>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</si>
  <si>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</si>
  <si>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</si>
  <si>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</si>
  <si>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</si>
  <si>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</si>
  <si>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</si>
  <si>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</si>
  <si>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</si>
  <si>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</si>
  <si>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</si>
  <si>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</si>
  <si>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</si>
  <si>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</si>
  <si>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</si>
  <si>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</si>
  <si>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</si>
  <si>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</si>
  <si>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</si>
  <si>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</si>
  <si>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</si>
  <si>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</si>
  <si>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</si>
  <si>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</si>
  <si>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</si>
  <si>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</si>
  <si>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</si>
  <si>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</si>
  <si>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</si>
  <si>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</si>
  <si>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</si>
  <si>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</si>
  <si>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</si>
  <si>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</si>
  <si>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</si>
  <si>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</si>
  <si>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</si>
  <si>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</si>
  <si>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</si>
  <si>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</si>
  <si>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</si>
  <si>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</si>
  <si>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</si>
  <si>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</si>
  <si>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</si>
  <si>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</si>
  <si>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</si>
  <si>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</si>
  <si>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</si>
  <si>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</si>
  <si>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</si>
  <si>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</si>
  <si>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</si>
  <si>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</si>
  <si>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</si>
  <si>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</si>
  <si>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</si>
  <si>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</si>
  <si>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</si>
  <si>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</si>
  <si>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</si>
  <si>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</si>
  <si>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Q2013RH007</t>
  </si>
  <si>
    <t>Rune Blomvik</t>
  </si>
  <si>
    <t>Instrument Ingeniør</t>
  </si>
  <si>
    <t>Tlf:       +47 67 150 250</t>
  </si>
  <si>
    <t>Mobil:   +47 950 35 992</t>
  </si>
  <si>
    <t>Fax:     +47 67 150 251</t>
  </si>
  <si>
    <t>E-mail: blomvik@instrumentteam.no</t>
  </si>
  <si>
    <t xml:space="preserve">-  2,5m³h, maks Δp 12kPa </t>
  </si>
  <si>
    <t xml:space="preserve">-  3,5m³h, maks Δp 12kPa </t>
  </si>
  <si>
    <t xml:space="preserve">-  6,0m³h, maks Δp 12kPa </t>
  </si>
  <si>
    <t xml:space="preserve">-  10,0m³h, maks Δp 12kPa </t>
  </si>
  <si>
    <t xml:space="preserve">-  15,0m³h, maks Δp 12kPa </t>
  </si>
  <si>
    <t xml:space="preserve">-  25,0m³h, maks Δp 12kPa </t>
  </si>
  <si>
    <t xml:space="preserve">-  40,0m³h, maks Δp 12kPa </t>
  </si>
  <si>
    <t xml:space="preserve">-  60,0m³h, maks Δp 12kPa </t>
  </si>
  <si>
    <t xml:space="preserve">-  100,0m³h, maks Δp 12kPa </t>
  </si>
  <si>
    <t xml:space="preserve">-  150,0m³h, maks Δp 12kPa </t>
  </si>
  <si>
    <t xml:space="preserve">-  250,0m³h, maks Δp 12kPa </t>
  </si>
  <si>
    <t xml:space="preserve">-  400,0m³h, maks Δp 12kPa </t>
  </si>
  <si>
    <t xml:space="preserve">-  600,0m³h, maks Δp 12kPa </t>
  </si>
  <si>
    <t xml:space="preserve">-  1000,0m³h, maks Δp 12kPa </t>
  </si>
  <si>
    <t>MTG15-015PD1LSEAAJTX-XX-X</t>
  </si>
  <si>
    <t>MTG15-025PD1LSEAAJTX-XX-X</t>
  </si>
  <si>
    <t>MTG15-040PD1LSEAAJTX-XX-X</t>
  </si>
  <si>
    <t>MTG15-050PD1LSEAAJTX-XX-X</t>
  </si>
  <si>
    <t>MTG15-065PD1LSEAAJTX-XX-X</t>
  </si>
  <si>
    <t>MTG15-080PD1LSEAAJTX-XX-X</t>
  </si>
  <si>
    <t>MTG15-100PD1LSEAAJTX-XX-X</t>
  </si>
  <si>
    <t>MTG15-150PD1LSEAAJTX-XX-X</t>
  </si>
  <si>
    <t>MTG15-200PD1LSEAAJTX-XX-X</t>
  </si>
  <si>
    <t>10</t>
  </si>
  <si>
    <t>30 daysfrom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</si>
</sst>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lomvik@instrumentteam.no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E60" sqref="E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70</v>
      </c>
      <c r="E7" s="17"/>
      <c r="F7" s="85"/>
      <c r="G7" s="21"/>
      <c r="H7" s="33" t="s">
        <v>1</v>
      </c>
      <c r="I7" s="17"/>
      <c r="J7" s="77">
        <v>41288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10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7" t="s">
        <v>76</v>
      </c>
      <c r="E22" s="102" t="s">
        <v>90</v>
      </c>
      <c r="G22" s="109">
        <v>1</v>
      </c>
      <c r="H22" s="106">
        <f>ROUND(P22,0)</f>
        <v>1069</v>
      </c>
      <c r="I22" s="50"/>
      <c r="J22" s="50">
        <f>G22*H22</f>
        <v>1069</v>
      </c>
      <c r="K22" s="79" t="s">
        <v>99</v>
      </c>
      <c r="L22" s="107">
        <f>324</f>
        <v>324</v>
      </c>
      <c r="M22" s="17">
        <v>0.19800000000000001</v>
      </c>
      <c r="N22" s="111">
        <f>L22*M22*1000/100</f>
        <v>641.52</v>
      </c>
      <c r="O22" s="112">
        <v>0.4</v>
      </c>
      <c r="P22" s="17">
        <f>N22/(1-O22)</f>
        <v>1069.2</v>
      </c>
    </row>
    <row r="23" spans="1:16" s="95" customFormat="1" ht="15.75" customHeight="1">
      <c r="B23" s="100">
        <v>2</v>
      </c>
      <c r="C23" s="100"/>
      <c r="D23" s="117" t="s">
        <v>77</v>
      </c>
      <c r="E23" s="102" t="s">
        <v>90</v>
      </c>
      <c r="G23" s="109">
        <v>1</v>
      </c>
      <c r="H23" s="106">
        <f t="shared" ref="H23:H35" si="0">ROUND(P23,0)</f>
        <v>1069</v>
      </c>
      <c r="I23" s="50"/>
      <c r="J23" s="50">
        <f t="shared" ref="J23:J35" si="1">G23*H23</f>
        <v>1069</v>
      </c>
      <c r="K23" s="79" t="s">
        <v>99</v>
      </c>
      <c r="L23" s="107">
        <f>324</f>
        <v>324</v>
      </c>
      <c r="M23" s="17">
        <v>0.19800000000000001</v>
      </c>
      <c r="N23" s="111">
        <f t="shared" ref="N23:N24" si="2">L23*M23*1000/100</f>
        <v>641.52</v>
      </c>
      <c r="O23" s="112">
        <v>0.4</v>
      </c>
      <c r="P23" s="17">
        <f t="shared" ref="P23:P24" si="3">N23/(1-O23)</f>
        <v>1069.2</v>
      </c>
    </row>
    <row r="24" spans="1:16" s="95" customFormat="1" ht="15.75" customHeight="1">
      <c r="B24" s="100">
        <v>3</v>
      </c>
      <c r="C24" s="100"/>
      <c r="D24" s="117" t="s">
        <v>78</v>
      </c>
      <c r="E24" s="102" t="s">
        <v>90</v>
      </c>
      <c r="G24" s="109">
        <v>1</v>
      </c>
      <c r="H24" s="106">
        <f t="shared" si="0"/>
        <v>1069</v>
      </c>
      <c r="I24" s="50"/>
      <c r="J24" s="50">
        <f t="shared" si="1"/>
        <v>1069</v>
      </c>
      <c r="K24" s="79" t="s">
        <v>99</v>
      </c>
      <c r="L24" s="107">
        <f>324</f>
        <v>324</v>
      </c>
      <c r="M24" s="17">
        <v>0.19800000000000001</v>
      </c>
      <c r="N24" s="111">
        <f t="shared" si="2"/>
        <v>641.52</v>
      </c>
      <c r="O24" s="112">
        <v>0.4</v>
      </c>
      <c r="P24" s="17">
        <f t="shared" si="3"/>
        <v>1069.2</v>
      </c>
    </row>
    <row r="25" spans="1:16" s="95" customFormat="1" ht="15.75" customHeight="1">
      <c r="B25" s="100">
        <v>4</v>
      </c>
      <c r="C25" s="100"/>
      <c r="D25" s="117" t="s">
        <v>79</v>
      </c>
      <c r="E25" s="102" t="s">
        <v>91</v>
      </c>
      <c r="G25" s="109">
        <v>1</v>
      </c>
      <c r="H25" s="106">
        <f t="shared" si="0"/>
        <v>1069</v>
      </c>
      <c r="I25" s="50"/>
      <c r="J25" s="50">
        <f t="shared" si="1"/>
        <v>1069</v>
      </c>
      <c r="K25" s="79" t="s">
        <v>99</v>
      </c>
      <c r="L25" s="108">
        <f>276+48</f>
        <v>324</v>
      </c>
      <c r="M25" s="17">
        <v>0.19800000000000001</v>
      </c>
      <c r="N25" s="111">
        <f t="shared" ref="N25:N35" si="4">L25*M25*1000/100</f>
        <v>641.52</v>
      </c>
      <c r="O25" s="112">
        <v>0.4</v>
      </c>
      <c r="P25" s="17">
        <f t="shared" ref="P25:P35" si="5">N25/(1-O25)</f>
        <v>1069.2</v>
      </c>
    </row>
    <row r="26" spans="1:16" s="95" customFormat="1" ht="15.75" customHeight="1">
      <c r="B26" s="100">
        <v>5</v>
      </c>
      <c r="C26" s="100"/>
      <c r="D26" s="117" t="s">
        <v>80</v>
      </c>
      <c r="E26" s="102" t="s">
        <v>91</v>
      </c>
      <c r="G26" s="109">
        <v>1</v>
      </c>
      <c r="H26" s="106">
        <f t="shared" si="0"/>
        <v>1069</v>
      </c>
      <c r="I26" s="50"/>
      <c r="J26" s="50">
        <f t="shared" si="1"/>
        <v>1069</v>
      </c>
      <c r="K26" s="79" t="s">
        <v>99</v>
      </c>
      <c r="L26" s="108">
        <f>276+48</f>
        <v>324</v>
      </c>
      <c r="M26" s="17">
        <v>0.19800000000000001</v>
      </c>
      <c r="N26" s="111">
        <f t="shared" si="4"/>
        <v>641.52</v>
      </c>
      <c r="O26" s="112">
        <v>0.4</v>
      </c>
      <c r="P26" s="17">
        <f t="shared" si="5"/>
        <v>1069.2</v>
      </c>
    </row>
    <row r="27" spans="1:16" s="95" customFormat="1" ht="15.75" customHeight="1">
      <c r="B27" s="100">
        <v>6</v>
      </c>
      <c r="C27" s="100"/>
      <c r="D27" s="117" t="s">
        <v>81</v>
      </c>
      <c r="E27" s="102" t="s">
        <v>92</v>
      </c>
      <c r="G27" s="109">
        <v>1</v>
      </c>
      <c r="H27" s="106">
        <f t="shared" si="0"/>
        <v>1069</v>
      </c>
      <c r="I27" s="50"/>
      <c r="J27" s="50">
        <f t="shared" si="1"/>
        <v>1069</v>
      </c>
      <c r="K27" s="79" t="s">
        <v>99</v>
      </c>
      <c r="L27" s="108">
        <f>276+48</f>
        <v>324</v>
      </c>
      <c r="M27" s="17">
        <v>0.19800000000000001</v>
      </c>
      <c r="N27" s="111">
        <f t="shared" si="4"/>
        <v>641.52</v>
      </c>
      <c r="O27" s="112">
        <v>0.4</v>
      </c>
      <c r="P27" s="17">
        <f t="shared" si="5"/>
        <v>1069.2</v>
      </c>
    </row>
    <row r="28" spans="1:16" s="95" customFormat="1" ht="15.75" customHeight="1">
      <c r="B28" s="100">
        <v>7</v>
      </c>
      <c r="C28" s="100"/>
      <c r="D28" s="117" t="s">
        <v>82</v>
      </c>
      <c r="E28" s="102" t="s">
        <v>92</v>
      </c>
      <c r="G28" s="109">
        <v>1</v>
      </c>
      <c r="H28" s="106">
        <f t="shared" si="0"/>
        <v>1069</v>
      </c>
      <c r="I28" s="50"/>
      <c r="J28" s="50">
        <f t="shared" si="1"/>
        <v>1069</v>
      </c>
      <c r="K28" s="79" t="s">
        <v>99</v>
      </c>
      <c r="L28" s="108">
        <f>276+48</f>
        <v>324</v>
      </c>
      <c r="M28" s="17">
        <v>0.19800000000000001</v>
      </c>
      <c r="N28" s="111">
        <f t="shared" si="4"/>
        <v>641.52</v>
      </c>
      <c r="O28" s="112">
        <v>0.4</v>
      </c>
      <c r="P28" s="17">
        <f t="shared" si="5"/>
        <v>1069.2</v>
      </c>
    </row>
    <row r="29" spans="1:16" s="95" customFormat="1" ht="15.75" customHeight="1">
      <c r="B29" s="100">
        <v>8</v>
      </c>
      <c r="C29" s="100"/>
      <c r="D29" s="117" t="s">
        <v>83</v>
      </c>
      <c r="E29" s="102" t="s">
        <v>93</v>
      </c>
      <c r="G29" s="109">
        <v>1</v>
      </c>
      <c r="H29" s="106">
        <f t="shared" si="0"/>
        <v>1089</v>
      </c>
      <c r="I29" s="50"/>
      <c r="J29" s="50">
        <f t="shared" si="1"/>
        <v>1089</v>
      </c>
      <c r="K29" s="79" t="s">
        <v>99</v>
      </c>
      <c r="L29" s="108">
        <f>282+48</f>
        <v>330</v>
      </c>
      <c r="M29" s="17">
        <v>0.19800000000000001</v>
      </c>
      <c r="N29" s="111">
        <f t="shared" si="4"/>
        <v>653.4</v>
      </c>
      <c r="O29" s="112">
        <v>0.4</v>
      </c>
      <c r="P29" s="17">
        <f t="shared" si="5"/>
        <v>1089</v>
      </c>
    </row>
    <row r="30" spans="1:16" s="95" customFormat="1" ht="15.75" customHeight="1">
      <c r="B30" s="100">
        <v>9</v>
      </c>
      <c r="C30" s="100"/>
      <c r="D30" s="117" t="s">
        <v>84</v>
      </c>
      <c r="E30" s="102" t="s">
        <v>94</v>
      </c>
      <c r="G30" s="109">
        <v>1</v>
      </c>
      <c r="H30" s="106">
        <f t="shared" si="0"/>
        <v>1168</v>
      </c>
      <c r="I30" s="50"/>
      <c r="J30" s="50">
        <f t="shared" si="1"/>
        <v>1168</v>
      </c>
      <c r="K30" s="79" t="s">
        <v>99</v>
      </c>
      <c r="L30" s="108">
        <f>306+48</f>
        <v>354</v>
      </c>
      <c r="M30" s="17">
        <v>0.19800000000000001</v>
      </c>
      <c r="N30" s="111">
        <f t="shared" si="4"/>
        <v>700.92</v>
      </c>
      <c r="O30" s="112">
        <v>0.4</v>
      </c>
      <c r="P30" s="17">
        <f t="shared" si="5"/>
        <v>1168.2</v>
      </c>
    </row>
    <row r="31" spans="1:16" s="95" customFormat="1" ht="15.75" customHeight="1">
      <c r="B31" s="100">
        <v>10</v>
      </c>
      <c r="C31" s="100"/>
      <c r="D31" s="117" t="s">
        <v>85</v>
      </c>
      <c r="E31" s="102" t="s">
        <v>95</v>
      </c>
      <c r="G31" s="109">
        <v>1</v>
      </c>
      <c r="H31" s="106">
        <f t="shared" si="0"/>
        <v>1168</v>
      </c>
      <c r="I31" s="50"/>
      <c r="J31" s="50">
        <f t="shared" si="1"/>
        <v>1168</v>
      </c>
      <c r="K31" s="79" t="s">
        <v>99</v>
      </c>
      <c r="L31" s="108">
        <f>306+48</f>
        <v>354</v>
      </c>
      <c r="M31" s="17">
        <v>0.19800000000000001</v>
      </c>
      <c r="N31" s="111">
        <f t="shared" si="4"/>
        <v>700.92</v>
      </c>
      <c r="O31" s="112">
        <v>0.4</v>
      </c>
      <c r="P31" s="17">
        <f t="shared" si="5"/>
        <v>1168.2</v>
      </c>
    </row>
    <row r="32" spans="1:16" s="95" customFormat="1" ht="15.75" customHeight="1">
      <c r="B32" s="100">
        <v>11</v>
      </c>
      <c r="C32" s="100"/>
      <c r="D32" s="117" t="s">
        <v>86</v>
      </c>
      <c r="E32" s="102" t="s">
        <v>96</v>
      </c>
      <c r="G32" s="109">
        <v>1</v>
      </c>
      <c r="H32" s="106">
        <f t="shared" si="0"/>
        <v>1267</v>
      </c>
      <c r="I32" s="50"/>
      <c r="J32" s="50">
        <f t="shared" si="1"/>
        <v>1267</v>
      </c>
      <c r="K32" s="79" t="s">
        <v>99</v>
      </c>
      <c r="L32" s="108">
        <f>342+42</f>
        <v>384</v>
      </c>
      <c r="M32" s="17">
        <v>0.19800000000000001</v>
      </c>
      <c r="N32" s="111">
        <f t="shared" si="4"/>
        <v>760.32000000000016</v>
      </c>
      <c r="O32" s="112">
        <v>0.4</v>
      </c>
      <c r="P32" s="17">
        <f t="shared" si="5"/>
        <v>1267.2000000000003</v>
      </c>
    </row>
    <row r="33" spans="1:230" s="95" customFormat="1" ht="15.75" customHeight="1">
      <c r="B33" s="100">
        <v>12</v>
      </c>
      <c r="C33" s="100"/>
      <c r="D33" s="117" t="s">
        <v>87</v>
      </c>
      <c r="E33" s="102" t="s">
        <v>97</v>
      </c>
      <c r="G33" s="109">
        <v>1</v>
      </c>
      <c r="H33" s="106">
        <f t="shared" si="0"/>
        <v>1465</v>
      </c>
      <c r="I33" s="50"/>
      <c r="J33" s="50">
        <f t="shared" si="1"/>
        <v>1465</v>
      </c>
      <c r="K33" s="79" t="s">
        <v>99</v>
      </c>
      <c r="L33" s="108">
        <f>444</f>
        <v>444</v>
      </c>
      <c r="M33" s="17">
        <v>0.19800000000000001</v>
      </c>
      <c r="N33" s="111">
        <f t="shared" si="4"/>
        <v>879.12</v>
      </c>
      <c r="O33" s="112">
        <v>0.4</v>
      </c>
      <c r="P33" s="17">
        <f t="shared" si="5"/>
        <v>1465.2</v>
      </c>
    </row>
    <row r="34" spans="1:230" s="95" customFormat="1" ht="15.75" customHeight="1">
      <c r="B34" s="100">
        <v>13</v>
      </c>
      <c r="C34" s="100"/>
      <c r="D34" s="117" t="s">
        <v>88</v>
      </c>
      <c r="E34" s="102" t="s">
        <v>97</v>
      </c>
      <c r="G34" s="109">
        <v>1</v>
      </c>
      <c r="H34" s="106">
        <f t="shared" si="0"/>
        <v>1465</v>
      </c>
      <c r="I34" s="50"/>
      <c r="J34" s="50">
        <f t="shared" si="1"/>
        <v>1465</v>
      </c>
      <c r="K34" s="79" t="s">
        <v>99</v>
      </c>
      <c r="L34" s="108">
        <f>444</f>
        <v>444</v>
      </c>
      <c r="M34" s="17">
        <v>0.19800000000000001</v>
      </c>
      <c r="N34" s="111">
        <f t="shared" si="4"/>
        <v>879.12</v>
      </c>
      <c r="O34" s="112">
        <v>0.4</v>
      </c>
      <c r="P34" s="17">
        <f t="shared" si="5"/>
        <v>1465.2</v>
      </c>
    </row>
    <row r="35" spans="1:230" s="95" customFormat="1" ht="15.75" customHeight="1">
      <c r="B35" s="100">
        <v>14</v>
      </c>
      <c r="C35" s="100"/>
      <c r="D35" s="117" t="s">
        <v>89</v>
      </c>
      <c r="E35" s="102" t="s">
        <v>98</v>
      </c>
      <c r="G35" s="109">
        <v>1</v>
      </c>
      <c r="H35" s="106">
        <f t="shared" si="0"/>
        <v>1703</v>
      </c>
      <c r="I35" s="50"/>
      <c r="J35" s="50">
        <f t="shared" si="1"/>
        <v>1703</v>
      </c>
      <c r="K35" s="79" t="s">
        <v>99</v>
      </c>
      <c r="L35" s="108">
        <f>516</f>
        <v>516</v>
      </c>
      <c r="M35" s="17">
        <v>0.19800000000000001</v>
      </c>
      <c r="N35" s="111">
        <f t="shared" si="4"/>
        <v>1021.68</v>
      </c>
      <c r="O35" s="112">
        <v>0.4</v>
      </c>
      <c r="P35" s="17">
        <f t="shared" si="5"/>
        <v>1702.8</v>
      </c>
    </row>
    <row r="36" spans="1:230" s="95" customFormat="1" ht="15.75" customHeight="1">
      <c r="B36" s="100"/>
      <c r="C36" s="100"/>
      <c r="D36" s="104"/>
      <c r="E36" s="103"/>
      <c r="H36" s="106"/>
      <c r="I36" s="94"/>
      <c r="J36" s="50"/>
      <c r="K36" s="79"/>
      <c r="M36" s="98"/>
      <c r="N36" s="96"/>
      <c r="O36" s="97"/>
    </row>
    <row r="37" spans="1:230" s="95" customFormat="1" ht="15.75" customHeight="1">
      <c r="B37" s="100"/>
      <c r="C37" s="100"/>
      <c r="D37" s="104"/>
      <c r="E37" s="103"/>
      <c r="H37" s="106"/>
      <c r="I37" s="94"/>
      <c r="J37" s="94"/>
      <c r="K37" s="94"/>
    </row>
    <row r="38" spans="1:230" ht="15.75" customHeight="1" thickBot="1">
      <c r="A38" s="17"/>
      <c r="B38" s="61"/>
      <c r="C38" s="62"/>
      <c r="D38" s="63"/>
      <c r="E38" s="64"/>
      <c r="F38" s="65"/>
      <c r="G38" s="93"/>
      <c r="H38" s="66"/>
      <c r="I38" s="67"/>
      <c r="J38" s="67"/>
      <c r="K38" s="80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1" t="s">
        <v>4</v>
      </c>
      <c r="I39" s="50"/>
      <c r="J39" s="50">
        <f>SUM(J21:J38)</f>
        <v>16808</v>
      </c>
      <c r="K39" s="60"/>
    </row>
    <row r="40" spans="1:230" ht="15.75" customHeight="1">
      <c r="A40" s="17"/>
      <c r="B40" s="11"/>
      <c r="C40" s="11"/>
      <c r="D40" s="12"/>
      <c r="E40" s="44"/>
      <c r="F40" s="42"/>
      <c r="G40" s="43" t="s">
        <v>19</v>
      </c>
      <c r="H40" s="52" t="s">
        <v>4</v>
      </c>
      <c r="I40" s="53"/>
      <c r="J40" s="53">
        <v>150</v>
      </c>
      <c r="K40" s="58"/>
    </row>
    <row r="41" spans="1:230" ht="15.75" customHeight="1">
      <c r="A41" s="17"/>
      <c r="B41" s="11"/>
      <c r="C41" s="11"/>
      <c r="D41" s="12"/>
      <c r="E41" s="45"/>
      <c r="F41" s="46"/>
      <c r="G41" s="57" t="s">
        <v>2</v>
      </c>
      <c r="H41" s="54" t="s">
        <v>4</v>
      </c>
      <c r="I41" s="55"/>
      <c r="J41" s="55">
        <v>0</v>
      </c>
      <c r="K41" s="59"/>
    </row>
    <row r="42" spans="1:230" ht="15.75" customHeight="1" thickBot="1">
      <c r="A42" s="17"/>
      <c r="B42" s="62"/>
      <c r="C42" s="62"/>
      <c r="D42" s="61"/>
      <c r="E42" s="70"/>
      <c r="F42" s="71"/>
      <c r="G42" s="72" t="s">
        <v>20</v>
      </c>
      <c r="H42" s="73" t="s">
        <v>4</v>
      </c>
      <c r="I42" s="74"/>
      <c r="J42" s="74"/>
      <c r="K42" s="75"/>
    </row>
    <row r="43" spans="1:230" ht="15.75" customHeight="1">
      <c r="A43" s="17"/>
      <c r="B43" s="11"/>
      <c r="C43" s="11"/>
      <c r="D43" s="12"/>
      <c r="E43" s="21"/>
      <c r="F43" s="11"/>
      <c r="G43" s="31" t="s">
        <v>33</v>
      </c>
      <c r="H43" s="51" t="s">
        <v>4</v>
      </c>
      <c r="I43" s="50"/>
      <c r="J43" s="50">
        <f>IF(J39&lt;150, 150, J39)</f>
        <v>16808</v>
      </c>
      <c r="K43" s="60"/>
    </row>
    <row r="44" spans="1:230" ht="15.75" customHeight="1" thickBot="1">
      <c r="A44" s="17"/>
      <c r="B44" s="62"/>
      <c r="C44" s="62"/>
      <c r="D44" s="61"/>
      <c r="E44" s="64"/>
      <c r="F44" s="62"/>
      <c r="G44" s="68" t="s">
        <v>32</v>
      </c>
      <c r="H44" s="66" t="s">
        <v>4</v>
      </c>
      <c r="I44" s="67"/>
      <c r="J44" s="67"/>
      <c r="K44" s="69"/>
    </row>
    <row r="45" spans="1:230" ht="15.75" customHeight="1">
      <c r="A45" s="17"/>
      <c r="B45" s="11"/>
      <c r="C45" s="11"/>
      <c r="D45" s="12"/>
      <c r="E45" s="17"/>
      <c r="F45" s="11"/>
      <c r="G45" s="56" t="s">
        <v>26</v>
      </c>
      <c r="H45" s="51" t="s">
        <v>4</v>
      </c>
      <c r="I45" s="50"/>
      <c r="J45" s="51">
        <f>SUM(J43:J44)</f>
        <v>16808</v>
      </c>
      <c r="K45" s="60"/>
    </row>
    <row r="46" spans="1:230" ht="15.75" customHeight="1">
      <c r="A46" s="17"/>
      <c r="B46" s="11"/>
      <c r="C46" s="11"/>
      <c r="D46" s="12"/>
      <c r="E46" s="17"/>
      <c r="F46" s="11"/>
      <c r="G46" s="56"/>
      <c r="H46" s="51"/>
      <c r="I46" s="50"/>
      <c r="J46" s="51"/>
      <c r="K46" s="60"/>
    </row>
    <row r="47" spans="1:230" s="17" customFormat="1" ht="15.75" customHeight="1">
      <c r="B47" s="27" t="s">
        <v>42</v>
      </c>
      <c r="C47" s="11"/>
      <c r="D47" s="12"/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44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62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59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60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C56" s="11"/>
      <c r="D56" s="76" t="s">
        <v>34</v>
      </c>
      <c r="E56" s="11"/>
      <c r="F56" s="11"/>
      <c r="G56" s="13"/>
      <c r="H56" s="14"/>
      <c r="I56" s="11"/>
      <c r="J56" s="78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 t="s">
        <v>35</v>
      </c>
      <c r="E57" s="18" t="s">
        <v>52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/>
      <c r="E58" s="18" t="s">
        <v>53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36</v>
      </c>
      <c r="E59" s="90" t="s">
        <v>100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37</v>
      </c>
      <c r="E60" s="17" t="s">
        <v>5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38</v>
      </c>
      <c r="E61" s="22" t="s">
        <v>21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39</v>
      </c>
      <c r="E62" s="23" t="s">
        <v>48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40</v>
      </c>
      <c r="E63" s="17" t="s">
        <v>49</v>
      </c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 t="s">
        <v>41</v>
      </c>
      <c r="E64" s="11" t="s">
        <v>22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57</v>
      </c>
      <c r="C70" s="11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56</v>
      </c>
      <c r="C71" s="8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tooltip="blocked::mailto:blomvik@instrumentteam.no" display="mailto:blomvik@instrumentteam.no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2013-01-14T10:11:32Z</dcterms:modified>
</cp:coreProperties>
</file>