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QUOTE!$A$1:$K$108</definedName>
  </definedNames>
  <calcPr calcId="145621"/>
</workbook>
</file>

<file path=xl/calcChain.xml><?xml version="1.0" encoding="utf-8"?>
<calcChain xmlns="http://schemas.openxmlformats.org/spreadsheetml/2006/main">
  <c r="J74" i="1" l="1"/>
  <c r="J73" i="1"/>
  <c r="J67" i="1"/>
  <c r="J66" i="1"/>
  <c r="J62" i="1"/>
  <c r="J61" i="1"/>
  <c r="J57" i="1"/>
  <c r="J56" i="1"/>
  <c r="J48" i="1"/>
  <c r="J44" i="1"/>
  <c r="J41" i="1"/>
  <c r="J40" i="1"/>
  <c r="J39" i="1"/>
  <c r="J38" i="1"/>
  <c r="J36" i="1"/>
  <c r="J34" i="1"/>
  <c r="J33" i="1"/>
  <c r="J32" i="1"/>
  <c r="J28" i="1"/>
  <c r="L73" i="1"/>
  <c r="L72" i="1"/>
  <c r="N74" i="1"/>
  <c r="P74" i="1" s="1"/>
  <c r="L74" i="1"/>
  <c r="N73" i="1"/>
  <c r="P73" i="1" s="1"/>
  <c r="M72" i="1"/>
  <c r="N72" i="1"/>
  <c r="P72" i="1" s="1"/>
  <c r="J72" i="1"/>
  <c r="L66" i="1"/>
  <c r="N66" i="1" s="1"/>
  <c r="P66" i="1" s="1"/>
  <c r="L67" i="1"/>
  <c r="N67" i="1" s="1"/>
  <c r="P67" i="1" s="1"/>
  <c r="M65" i="1"/>
  <c r="L65" i="1"/>
  <c r="J65" i="1"/>
  <c r="L61" i="1"/>
  <c r="N61" i="1"/>
  <c r="P61" i="1" s="1"/>
  <c r="L62" i="1"/>
  <c r="N62" i="1" s="1"/>
  <c r="P62" i="1" s="1"/>
  <c r="M60" i="1"/>
  <c r="L60" i="1"/>
  <c r="N60" i="1" s="1"/>
  <c r="P60" i="1" s="1"/>
  <c r="J60" i="1"/>
  <c r="L57" i="1"/>
  <c r="N57" i="1" s="1"/>
  <c r="P57" i="1" s="1"/>
  <c r="L56" i="1"/>
  <c r="N56" i="1" s="1"/>
  <c r="P56" i="1" s="1"/>
  <c r="M55" i="1"/>
  <c r="L55" i="1"/>
  <c r="J55" i="1"/>
  <c r="L48" i="1"/>
  <c r="N48" i="1" s="1"/>
  <c r="P48" i="1" s="1"/>
  <c r="M46" i="1"/>
  <c r="L46" i="1"/>
  <c r="J46" i="1"/>
  <c r="N65" i="1" l="1"/>
  <c r="P65" i="1" s="1"/>
  <c r="N55" i="1"/>
  <c r="P55" i="1" s="1"/>
  <c r="N46" i="1"/>
  <c r="P46" i="1" s="1"/>
  <c r="L44" i="1" l="1"/>
  <c r="N44" i="1" s="1"/>
  <c r="P44" i="1" s="1"/>
  <c r="N41" i="1"/>
  <c r="P41" i="1" s="1"/>
  <c r="N40" i="1"/>
  <c r="P40" i="1" s="1"/>
  <c r="N39" i="1"/>
  <c r="P39" i="1" s="1"/>
  <c r="N38" i="1"/>
  <c r="P38" i="1" s="1"/>
  <c r="N36" i="1"/>
  <c r="P36" i="1" s="1"/>
  <c r="N34" i="1"/>
  <c r="P34" i="1" s="1"/>
  <c r="N33" i="1"/>
  <c r="P33" i="1" s="1"/>
  <c r="N32" i="1"/>
  <c r="P32" i="1" s="1"/>
  <c r="N28" i="1"/>
  <c r="P28" i="1" l="1"/>
  <c r="J79" i="1" l="1"/>
  <c r="J83" i="1" s="1"/>
  <c r="J85" i="1" s="1"/>
</calcChain>
</file>

<file path=xl/sharedStrings.xml><?xml version="1.0" encoding="utf-8"?>
<sst xmlns="http://schemas.openxmlformats.org/spreadsheetml/2006/main" count="172" uniqueCount="131">
  <si>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</si>
  <si>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</si>
  <si>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</si>
  <si>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</si>
  <si>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</si>
  <si>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</si>
  <si>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</si>
  <si>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</si>
  <si>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</si>
  <si>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</si>
  <si>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</si>
  <si>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</si>
  <si>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</si>
  <si>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</si>
  <si>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</si>
  <si>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</si>
  <si>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</si>
  <si>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</si>
  <si>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</si>
  <si>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</si>
  <si>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</si>
  <si>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</si>
  <si>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</si>
  <si>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</si>
  <si>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</si>
  <si>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</si>
  <si>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</si>
  <si>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</si>
  <si>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</si>
  <si>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</si>
  <si>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</si>
  <si>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</si>
  <si>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</si>
  <si>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</si>
  <si>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</si>
  <si>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</si>
  <si>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</si>
  <si>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</si>
  <si>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</si>
  <si>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</si>
  <si>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</si>
  <si>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</si>
  <si>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</si>
  <si>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</si>
  <si>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</si>
  <si>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</si>
  <si>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</si>
  <si>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</si>
  <si>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</si>
  <si>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</si>
  <si>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</si>
  <si>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</si>
  <si>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</si>
  <si>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</si>
  <si>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</si>
  <si>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</si>
  <si>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</si>
  <si>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</si>
  <si>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</si>
  <si>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</si>
  <si>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</si>
  <si>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Cédric VIEZ</t>
  </si>
  <si>
    <t>Ingénieur Commercial</t>
  </si>
  <si>
    <t>Honeywell Process Solution</t>
  </si>
  <si>
    <t>Honeywell Field Solutions</t>
  </si>
  <si>
    <t>Honeywell France</t>
  </si>
  <si>
    <t>MGG14C-MB4G-1A1X-Y</t>
  </si>
  <si>
    <t>Magnew Converter</t>
  </si>
  <si>
    <t>FCA Japan</t>
  </si>
  <si>
    <t>Q2012RH444</t>
  </si>
  <si>
    <t>+33(0)6 86 42 70 73</t>
  </si>
  <si>
    <t xml:space="preserve">cedric.viez@honeywell.com </t>
  </si>
  <si>
    <t>1-REMPLACEMENT MAGASIN</t>
  </si>
  <si>
    <t>reference inconnue</t>
  </si>
  <si>
    <t>electrode</t>
  </si>
  <si>
    <t>80356519-00100</t>
  </si>
  <si>
    <t>80356405-00100</t>
  </si>
  <si>
    <t>80356405-01900</t>
  </si>
  <si>
    <t>80356405-01300</t>
  </si>
  <si>
    <t>80356405-02500</t>
  </si>
  <si>
    <t>80356405-00700</t>
  </si>
  <si>
    <t>joint</t>
  </si>
  <si>
    <t>80356047-00100</t>
  </si>
  <si>
    <t>80356250-00200</t>
  </si>
  <si>
    <t>80356051-00100</t>
  </si>
  <si>
    <t>80356051-00200</t>
  </si>
  <si>
    <t>Remplacement KID10B-0150PL41SY-1A</t>
  </si>
  <si>
    <t>Remplacement KiX20B-I1202SY-XSX</t>
  </si>
  <si>
    <t>Remplacement MGG18D-005P42TT2AAR-1X-S</t>
  </si>
  <si>
    <t>2-NOUVEAU PROJET economie d’energie</t>
  </si>
  <si>
    <t>Il me faut donc prix pour Anneaux, électronique, électrodes et tous autres consommables</t>
  </si>
  <si>
    <t>Fluide : eau claire brute ou boue</t>
  </si>
  <si>
    <t>3             DN100  entre 20 et 200 m3/h</t>
  </si>
  <si>
    <t>1             DN80     80 m3/h</t>
  </si>
  <si>
    <t>Option 1 DN600 avec spécification : vitesse de croisière 260 m3/h  (99 % des cas) avec pic entre 0 et 1200 m3/h merci de m’indiquer l’erreur</t>
  </si>
  <si>
    <t>3-REMPLACEMENT PRODUIT EXISTANT </t>
  </si>
  <si>
    <t>Il me faut également un anneau DN250 avec électronique, attention environnement extérieur corrosif ( vapeur, javel, brouillard, …), as-tu des produits avec différent alliage ?</t>
  </si>
  <si>
    <t>MagneW detector DN150 wafer</t>
  </si>
  <si>
    <t>MGG18D-005P42TT2AAA-1X-Y</t>
  </si>
  <si>
    <t>MGG18D-150P41LS3AAA-X2-Y</t>
  </si>
  <si>
    <t>MagneW detector DN05 wafer</t>
  </si>
  <si>
    <t>with tantalum electrodes and Grouding rings</t>
  </si>
  <si>
    <t>MagneW detector DN100 wafer</t>
  </si>
  <si>
    <t>MGG18D-100P41LS3AAA-X2-Y</t>
  </si>
  <si>
    <t>MGA12W-C010AA</t>
  </si>
  <si>
    <t>Cable 10 mètres</t>
  </si>
  <si>
    <t>MGG18D-080P41LS3AAA-X2-Y</t>
  </si>
  <si>
    <t>MGG18F-600PD11LS3AAA-X-Y</t>
  </si>
  <si>
    <t>MagneW detector DN600 Bride PN10</t>
  </si>
  <si>
    <t>MGG14C-MB4G-2A1X-Y</t>
  </si>
  <si>
    <t>MGG18F-250PD11LS3AAA-2-Y</t>
  </si>
  <si>
    <t>80356062-00100</t>
  </si>
  <si>
    <t>Grounding rings</t>
  </si>
  <si>
    <t>80356062-00400</t>
  </si>
  <si>
    <t>80356062-00500</t>
  </si>
  <si>
    <t>80356062-00600</t>
  </si>
  <si>
    <t>Grounding ring</t>
  </si>
  <si>
    <t>Grounding ring 50A</t>
  </si>
  <si>
    <t>Grounding ring 100A</t>
  </si>
  <si>
    <t>Grounding ring 80A</t>
  </si>
  <si>
    <t>80356062-00700</t>
  </si>
  <si>
    <t>80356062-00800</t>
  </si>
  <si>
    <t>Grounding Ring 150A</t>
  </si>
  <si>
    <t>Grounding Ring 200A</t>
  </si>
  <si>
    <t>joint 5A</t>
  </si>
  <si>
    <t>80356261-00200</t>
  </si>
  <si>
    <t>80356261-00100</t>
  </si>
  <si>
    <t>Phase out 2005</t>
  </si>
  <si>
    <t>Phase out 2008</t>
  </si>
  <si>
    <t>Grounding ring 250A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</si>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</sst>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0" fontId="9" fillId="0" borderId="0" xfId="3" quotePrefix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dric.viez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15"/>
  <sheetViews>
    <sheetView tabSelected="1" zoomScaleNormal="100" workbookViewId="0">
      <selection activeCell="F8" sqref="F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0" customWidth="1"/>
    <col min="14" max="14" width="10.25" style="80" bestFit="1" customWidth="1"/>
    <col min="15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 t="s">
        <v>130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61</v>
      </c>
      <c r="F7" s="21"/>
      <c r="G7" s="21"/>
      <c r="H7" s="33" t="s">
        <v>1</v>
      </c>
      <c r="I7" s="17"/>
      <c r="J7" s="75">
        <v>41261</v>
      </c>
      <c r="K7" s="21"/>
    </row>
    <row r="8" spans="1:230" ht="15.75" customHeight="1">
      <c r="A8" s="17"/>
      <c r="B8" s="21"/>
      <c r="C8" s="21"/>
      <c r="D8" s="96" t="s">
        <v>62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63</v>
      </c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64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65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101" t="s">
        <v>70</v>
      </c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101" t="s">
        <v>71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6"/>
      <c r="E15" s="8"/>
      <c r="F15" s="21"/>
      <c r="G15" s="17"/>
      <c r="H15" s="20" t="s">
        <v>47</v>
      </c>
      <c r="J15" s="84" t="s">
        <v>58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6"/>
      <c r="C20" s="96"/>
      <c r="D20" s="102" t="s">
        <v>72</v>
      </c>
      <c r="E20" s="96"/>
      <c r="F20" s="39"/>
      <c r="G20" s="21"/>
      <c r="H20" s="49"/>
      <c r="I20" s="50"/>
      <c r="J20" s="50"/>
      <c r="K20" s="12"/>
    </row>
    <row r="21" spans="1:16" s="40" customFormat="1" ht="15.75" customHeight="1">
      <c r="B21" s="97"/>
      <c r="C21" s="96"/>
      <c r="D21" s="96"/>
      <c r="E21" s="96"/>
      <c r="F21" s="96"/>
      <c r="G21" s="97"/>
      <c r="H21" s="96"/>
      <c r="I21" s="96"/>
      <c r="J21" s="96"/>
      <c r="K21" s="97"/>
      <c r="N21" s="100"/>
      <c r="O21" s="87"/>
    </row>
    <row r="22" spans="1:16" s="40" customFormat="1" ht="15.75" customHeight="1">
      <c r="B22" s="96"/>
      <c r="C22" s="96"/>
      <c r="D22" s="106" t="s">
        <v>125</v>
      </c>
      <c r="E22" s="96" t="s">
        <v>116</v>
      </c>
      <c r="F22" s="96"/>
      <c r="G22" s="97">
        <v>1</v>
      </c>
      <c r="H22" s="96" t="s">
        <v>127</v>
      </c>
      <c r="I22" s="96"/>
      <c r="J22" s="96"/>
      <c r="K22" s="88"/>
      <c r="N22" s="87"/>
    </row>
    <row r="23" spans="1:16" s="40" customFormat="1" ht="15.75" customHeight="1">
      <c r="B23" s="96"/>
      <c r="C23" s="96"/>
      <c r="D23" s="106" t="s">
        <v>114</v>
      </c>
      <c r="E23" s="96" t="s">
        <v>119</v>
      </c>
      <c r="F23" s="96"/>
      <c r="G23" s="97">
        <v>1</v>
      </c>
      <c r="H23" s="96" t="s">
        <v>127</v>
      </c>
      <c r="I23" s="96"/>
      <c r="J23" s="96"/>
      <c r="K23" s="88"/>
    </row>
    <row r="24" spans="1:16" s="40" customFormat="1" ht="15.75" customHeight="1">
      <c r="B24" s="96"/>
      <c r="C24" s="96"/>
      <c r="D24" s="106" t="s">
        <v>126</v>
      </c>
      <c r="E24" s="96" t="s">
        <v>116</v>
      </c>
      <c r="F24" s="96"/>
      <c r="G24" s="97">
        <v>1</v>
      </c>
      <c r="H24" s="96" t="s">
        <v>127</v>
      </c>
      <c r="I24" s="96"/>
      <c r="J24" s="96"/>
      <c r="K24" s="97"/>
    </row>
    <row r="25" spans="1:16" s="40" customFormat="1" ht="15.75" customHeight="1">
      <c r="B25" s="96"/>
      <c r="C25" s="96"/>
      <c r="D25" s="106" t="s">
        <v>111</v>
      </c>
      <c r="E25" s="96" t="s">
        <v>112</v>
      </c>
      <c r="F25" s="96"/>
      <c r="G25" s="97">
        <v>1</v>
      </c>
      <c r="H25" s="96" t="s">
        <v>127</v>
      </c>
      <c r="I25" s="96"/>
      <c r="J25" s="96"/>
      <c r="K25" s="88"/>
    </row>
    <row r="26" spans="1:16" s="40" customFormat="1" ht="15.75" customHeight="1">
      <c r="B26" s="96"/>
      <c r="C26" s="96"/>
      <c r="D26" s="106" t="s">
        <v>113</v>
      </c>
      <c r="E26" s="96" t="s">
        <v>117</v>
      </c>
      <c r="F26" s="96"/>
      <c r="G26" s="97">
        <v>1</v>
      </c>
      <c r="H26" s="96" t="s">
        <v>127</v>
      </c>
      <c r="I26" s="96"/>
      <c r="J26" s="96"/>
      <c r="K26" s="88"/>
    </row>
    <row r="27" spans="1:16" s="40" customFormat="1" ht="15.75" customHeight="1">
      <c r="C27" s="96"/>
      <c r="D27" s="106" t="s">
        <v>115</v>
      </c>
      <c r="E27" s="96" t="s">
        <v>118</v>
      </c>
      <c r="F27" s="96"/>
      <c r="G27" s="97">
        <v>1</v>
      </c>
      <c r="H27" s="96" t="s">
        <v>127</v>
      </c>
      <c r="I27" s="96"/>
      <c r="J27" s="96"/>
      <c r="K27" s="88"/>
    </row>
    <row r="28" spans="1:16" s="40" customFormat="1" ht="15.75" customHeight="1">
      <c r="B28" s="97"/>
      <c r="C28" s="96"/>
      <c r="D28" s="106" t="s">
        <v>75</v>
      </c>
      <c r="E28" s="96" t="s">
        <v>129</v>
      </c>
      <c r="F28" s="96"/>
      <c r="G28" s="97">
        <v>1</v>
      </c>
      <c r="H28" s="96">
        <v>315</v>
      </c>
      <c r="I28" s="96"/>
      <c r="J28" s="96">
        <f>G28*H28</f>
        <v>315</v>
      </c>
      <c r="K28" s="97">
        <v>10</v>
      </c>
      <c r="L28" s="40">
        <v>42000</v>
      </c>
      <c r="M28" s="40">
        <v>0.45</v>
      </c>
      <c r="N28" s="100">
        <f>L28*M28/100</f>
        <v>189</v>
      </c>
      <c r="O28" s="87">
        <v>0.4</v>
      </c>
      <c r="P28" s="40">
        <f>N28/(1-O28)</f>
        <v>315</v>
      </c>
    </row>
    <row r="29" spans="1:16" s="40" customFormat="1" ht="15.75" customHeight="1">
      <c r="B29" s="96"/>
      <c r="C29" s="96"/>
      <c r="D29" s="106" t="s">
        <v>121</v>
      </c>
      <c r="E29" s="96" t="s">
        <v>123</v>
      </c>
      <c r="F29" s="96"/>
      <c r="G29" s="97">
        <v>1</v>
      </c>
      <c r="H29" s="96" t="s">
        <v>127</v>
      </c>
      <c r="I29" s="96"/>
      <c r="J29" s="96"/>
      <c r="K29" s="88"/>
    </row>
    <row r="30" spans="1:16" s="40" customFormat="1" ht="15.75" customHeight="1">
      <c r="B30" s="96"/>
      <c r="C30" s="96"/>
      <c r="D30" s="106" t="s">
        <v>120</v>
      </c>
      <c r="E30" s="96" t="s">
        <v>122</v>
      </c>
      <c r="F30" s="96"/>
      <c r="G30" s="97">
        <v>1</v>
      </c>
      <c r="H30" s="96" t="s">
        <v>127</v>
      </c>
      <c r="I30" s="96"/>
      <c r="J30" s="96"/>
      <c r="K30" s="88"/>
    </row>
    <row r="31" spans="1:16" s="40" customFormat="1" ht="15.75" customHeight="1">
      <c r="B31" s="96"/>
      <c r="C31" s="96"/>
      <c r="D31" s="106"/>
      <c r="E31" s="96"/>
      <c r="F31" s="96"/>
      <c r="G31" s="97"/>
      <c r="H31" s="96"/>
      <c r="I31" s="96"/>
      <c r="J31" s="96"/>
      <c r="K31" s="88"/>
    </row>
    <row r="32" spans="1:16" s="40" customFormat="1" ht="15.75" customHeight="1">
      <c r="B32" s="96"/>
      <c r="C32" s="96"/>
      <c r="D32" s="106" t="s">
        <v>76</v>
      </c>
      <c r="E32" s="96" t="s">
        <v>74</v>
      </c>
      <c r="F32" s="96"/>
      <c r="G32" s="97">
        <v>1</v>
      </c>
      <c r="H32" s="96">
        <v>50</v>
      </c>
      <c r="I32" s="96"/>
      <c r="J32" s="96">
        <f t="shared" ref="J32:J34" si="0">G32*H32</f>
        <v>50</v>
      </c>
      <c r="K32" s="97">
        <v>10</v>
      </c>
      <c r="L32" s="40">
        <v>6600</v>
      </c>
      <c r="M32" s="40">
        <v>0.45</v>
      </c>
      <c r="N32" s="100">
        <f t="shared" ref="N32:N34" si="1">L32*M32/100</f>
        <v>29.7</v>
      </c>
      <c r="O32" s="87">
        <v>0.4</v>
      </c>
      <c r="P32" s="40">
        <f t="shared" ref="P32:P34" si="2">N32/(1-O32)</f>
        <v>49.5</v>
      </c>
    </row>
    <row r="33" spans="2:16" s="40" customFormat="1" ht="15.75" customHeight="1">
      <c r="B33" s="96"/>
      <c r="C33" s="96"/>
      <c r="D33" s="106" t="s">
        <v>77</v>
      </c>
      <c r="E33" s="96" t="s">
        <v>74</v>
      </c>
      <c r="F33" s="96"/>
      <c r="G33" s="97">
        <v>1</v>
      </c>
      <c r="H33" s="96">
        <v>50</v>
      </c>
      <c r="I33" s="96"/>
      <c r="J33" s="96">
        <f t="shared" si="0"/>
        <v>50</v>
      </c>
      <c r="K33" s="97">
        <v>10</v>
      </c>
      <c r="L33" s="40">
        <v>6600</v>
      </c>
      <c r="M33" s="40">
        <v>0.45</v>
      </c>
      <c r="N33" s="100">
        <f t="shared" si="1"/>
        <v>29.7</v>
      </c>
      <c r="O33" s="87">
        <v>0.4</v>
      </c>
      <c r="P33" s="40">
        <f t="shared" si="2"/>
        <v>49.5</v>
      </c>
    </row>
    <row r="34" spans="2:16" s="40" customFormat="1" ht="15.75" customHeight="1">
      <c r="B34" s="96"/>
      <c r="C34" s="96"/>
      <c r="D34" s="106" t="s">
        <v>78</v>
      </c>
      <c r="E34" s="96" t="s">
        <v>74</v>
      </c>
      <c r="F34" s="96"/>
      <c r="G34" s="97">
        <v>1</v>
      </c>
      <c r="H34" s="96">
        <v>50</v>
      </c>
      <c r="I34" s="96"/>
      <c r="J34" s="96">
        <f t="shared" si="0"/>
        <v>50</v>
      </c>
      <c r="K34" s="97">
        <v>10</v>
      </c>
      <c r="L34" s="40">
        <v>6600</v>
      </c>
      <c r="M34" s="40">
        <v>0.45</v>
      </c>
      <c r="N34" s="100">
        <f t="shared" si="1"/>
        <v>29.7</v>
      </c>
      <c r="O34" s="87">
        <v>0.4</v>
      </c>
      <c r="P34" s="40">
        <f t="shared" si="2"/>
        <v>49.5</v>
      </c>
    </row>
    <row r="35" spans="2:16" s="40" customFormat="1" ht="15.75" customHeight="1">
      <c r="B35" s="96"/>
      <c r="C35" s="96"/>
      <c r="D35" s="106" t="s">
        <v>79</v>
      </c>
      <c r="E35" s="96" t="s">
        <v>73</v>
      </c>
      <c r="F35" s="96"/>
      <c r="G35" s="97">
        <v>1</v>
      </c>
      <c r="H35" s="96" t="s">
        <v>128</v>
      </c>
      <c r="I35" s="96"/>
      <c r="J35" s="96"/>
      <c r="K35" s="88"/>
    </row>
    <row r="36" spans="2:16" s="40" customFormat="1" ht="15.75" customHeight="1">
      <c r="B36" s="96"/>
      <c r="C36" s="96"/>
      <c r="D36" s="106" t="s">
        <v>80</v>
      </c>
      <c r="E36" s="96" t="s">
        <v>74</v>
      </c>
      <c r="F36" s="96"/>
      <c r="G36" s="97">
        <v>1</v>
      </c>
      <c r="H36" s="96">
        <v>50</v>
      </c>
      <c r="I36" s="96"/>
      <c r="J36" s="96">
        <f>G36*H36</f>
        <v>50</v>
      </c>
      <c r="K36" s="97">
        <v>10</v>
      </c>
      <c r="L36" s="40">
        <v>6600</v>
      </c>
      <c r="M36" s="40">
        <v>0.45</v>
      </c>
      <c r="N36" s="100">
        <f>L36*M36/100</f>
        <v>29.7</v>
      </c>
      <c r="O36" s="87">
        <v>0.4</v>
      </c>
      <c r="P36" s="40">
        <f>N36/(1-O36)</f>
        <v>49.5</v>
      </c>
    </row>
    <row r="37" spans="2:16" s="40" customFormat="1" ht="15.75" customHeight="1">
      <c r="B37" s="96"/>
      <c r="C37" s="96"/>
      <c r="D37" s="106"/>
      <c r="E37" s="96"/>
      <c r="F37" s="96"/>
      <c r="G37" s="97"/>
      <c r="H37" s="96"/>
      <c r="I37" s="96"/>
      <c r="J37" s="96"/>
      <c r="K37" s="88"/>
    </row>
    <row r="38" spans="2:16" s="40" customFormat="1" ht="15.75" customHeight="1">
      <c r="B38" s="96"/>
      <c r="C38" s="96"/>
      <c r="D38" s="106" t="s">
        <v>82</v>
      </c>
      <c r="E38" s="96" t="s">
        <v>81</v>
      </c>
      <c r="F38" s="96"/>
      <c r="G38" s="97">
        <v>1</v>
      </c>
      <c r="H38" s="96">
        <v>9</v>
      </c>
      <c r="I38" s="96"/>
      <c r="J38" s="96">
        <f t="shared" ref="J38:J41" si="3">G38*H38</f>
        <v>9</v>
      </c>
      <c r="K38" s="97">
        <v>10</v>
      </c>
      <c r="L38" s="40">
        <v>1100</v>
      </c>
      <c r="M38" s="40">
        <v>0.45</v>
      </c>
      <c r="N38" s="100">
        <f t="shared" ref="N38:N41" si="4">L38*M38/100</f>
        <v>4.95</v>
      </c>
      <c r="O38" s="87">
        <v>0.4</v>
      </c>
      <c r="P38" s="40">
        <f t="shared" ref="P38:P41" si="5">N38/(1-O38)</f>
        <v>8.25</v>
      </c>
    </row>
    <row r="39" spans="2:16" s="40" customFormat="1" ht="15.75" customHeight="1">
      <c r="B39" s="96"/>
      <c r="C39" s="96"/>
      <c r="D39" s="106" t="s">
        <v>83</v>
      </c>
      <c r="E39" s="96" t="s">
        <v>124</v>
      </c>
      <c r="F39" s="96"/>
      <c r="G39" s="97">
        <v>1</v>
      </c>
      <c r="H39" s="96">
        <v>20</v>
      </c>
      <c r="I39" s="96"/>
      <c r="J39" s="96">
        <f t="shared" si="3"/>
        <v>20</v>
      </c>
      <c r="K39" s="97">
        <v>10</v>
      </c>
      <c r="L39" s="96">
        <v>2600</v>
      </c>
      <c r="M39" s="40">
        <v>0.45</v>
      </c>
      <c r="N39" s="100">
        <f t="shared" si="4"/>
        <v>11.7</v>
      </c>
      <c r="O39" s="87">
        <v>0.4</v>
      </c>
      <c r="P39" s="40">
        <f t="shared" si="5"/>
        <v>19.5</v>
      </c>
    </row>
    <row r="40" spans="2:16" s="40" customFormat="1" ht="15.75" customHeight="1">
      <c r="B40" s="96"/>
      <c r="C40" s="96"/>
      <c r="D40" s="106" t="s">
        <v>84</v>
      </c>
      <c r="E40" s="96" t="s">
        <v>81</v>
      </c>
      <c r="F40" s="96"/>
      <c r="G40" s="97">
        <v>1</v>
      </c>
      <c r="H40" s="96">
        <v>12</v>
      </c>
      <c r="I40" s="96"/>
      <c r="J40" s="96">
        <f t="shared" si="3"/>
        <v>12</v>
      </c>
      <c r="K40" s="97">
        <v>10</v>
      </c>
      <c r="L40" s="96">
        <v>1600</v>
      </c>
      <c r="M40" s="40">
        <v>0.45</v>
      </c>
      <c r="N40" s="100">
        <f t="shared" si="4"/>
        <v>7.2</v>
      </c>
      <c r="O40" s="87">
        <v>0.4</v>
      </c>
      <c r="P40" s="40">
        <f t="shared" si="5"/>
        <v>12</v>
      </c>
    </row>
    <row r="41" spans="2:16" s="40" customFormat="1" ht="15.75" customHeight="1">
      <c r="B41" s="96"/>
      <c r="C41" s="96"/>
      <c r="D41" s="106" t="s">
        <v>85</v>
      </c>
      <c r="E41" s="96" t="s">
        <v>81</v>
      </c>
      <c r="F41" s="96"/>
      <c r="G41" s="97">
        <v>1</v>
      </c>
      <c r="H41" s="96">
        <v>12</v>
      </c>
      <c r="I41" s="96"/>
      <c r="J41" s="96">
        <f t="shared" si="3"/>
        <v>12</v>
      </c>
      <c r="K41" s="97">
        <v>10</v>
      </c>
      <c r="L41" s="96">
        <v>1600</v>
      </c>
      <c r="M41" s="40">
        <v>0.45</v>
      </c>
      <c r="N41" s="100">
        <f t="shared" si="4"/>
        <v>7.2</v>
      </c>
      <c r="O41" s="87">
        <v>0.4</v>
      </c>
      <c r="P41" s="40">
        <f t="shared" si="5"/>
        <v>12</v>
      </c>
    </row>
    <row r="42" spans="2:16" s="40" customFormat="1" ht="15.75" customHeight="1">
      <c r="B42" s="96"/>
      <c r="C42" s="96"/>
      <c r="D42" s="103"/>
      <c r="E42" s="96"/>
      <c r="F42" s="96"/>
      <c r="G42" s="97"/>
      <c r="H42" s="96"/>
      <c r="I42" s="96"/>
      <c r="J42" s="96"/>
      <c r="K42" s="88"/>
    </row>
    <row r="43" spans="2:16" s="40" customFormat="1" ht="15.75" customHeight="1">
      <c r="B43" s="96"/>
      <c r="C43" s="96"/>
      <c r="D43" s="103" t="s">
        <v>86</v>
      </c>
      <c r="E43" s="96"/>
      <c r="F43" s="96"/>
      <c r="G43" s="97"/>
      <c r="H43" s="96"/>
      <c r="I43" s="96"/>
      <c r="J43" s="96"/>
      <c r="K43" s="88"/>
    </row>
    <row r="44" spans="2:16" s="40" customFormat="1" ht="15.75" customHeight="1">
      <c r="B44" s="96"/>
      <c r="C44" s="96"/>
      <c r="D44" s="106" t="s">
        <v>99</v>
      </c>
      <c r="E44" s="96" t="s">
        <v>97</v>
      </c>
      <c r="F44" s="96"/>
      <c r="G44" s="97">
        <v>1</v>
      </c>
      <c r="H44" s="96">
        <v>1598</v>
      </c>
      <c r="I44" s="96"/>
      <c r="J44" s="96">
        <f>G44*H44</f>
        <v>1598</v>
      </c>
      <c r="K44" s="97">
        <v>10</v>
      </c>
      <c r="L44" s="40">
        <f>791+9+15+20</f>
        <v>835</v>
      </c>
      <c r="M44" s="40">
        <v>0.13400000000000001</v>
      </c>
      <c r="N44" s="100">
        <f>L44*M44*1000/100</f>
        <v>1118.9000000000001</v>
      </c>
      <c r="O44" s="87">
        <v>0.3</v>
      </c>
      <c r="P44" s="40">
        <f>N44/(1-O44)</f>
        <v>1598.4285714285716</v>
      </c>
    </row>
    <row r="45" spans="2:16" s="40" customFormat="1" ht="15.75" customHeight="1">
      <c r="B45" s="96"/>
      <c r="C45" s="96"/>
      <c r="D45" s="103" t="s">
        <v>87</v>
      </c>
      <c r="E45" s="96"/>
      <c r="F45" s="96"/>
      <c r="G45" s="97"/>
      <c r="H45" s="96"/>
      <c r="I45" s="96"/>
      <c r="J45" s="96"/>
      <c r="K45" s="88"/>
    </row>
    <row r="46" spans="2:16" s="40" customFormat="1" ht="15.75" customHeight="1">
      <c r="B46" s="96"/>
      <c r="C46" s="96"/>
      <c r="D46" s="96" t="s">
        <v>66</v>
      </c>
      <c r="E46" s="96" t="s">
        <v>67</v>
      </c>
      <c r="F46" s="96"/>
      <c r="G46" s="97">
        <v>1</v>
      </c>
      <c r="H46" s="96">
        <v>830</v>
      </c>
      <c r="I46" s="96"/>
      <c r="J46" s="96">
        <f>G46*H46</f>
        <v>830</v>
      </c>
      <c r="K46" s="97">
        <v>6</v>
      </c>
      <c r="L46" s="40">
        <f>315+45+20</f>
        <v>380</v>
      </c>
      <c r="M46" s="40">
        <f>0.153</f>
        <v>0.153</v>
      </c>
      <c r="N46" s="100">
        <f>L46*M46*1000/100</f>
        <v>581.4</v>
      </c>
      <c r="O46" s="87">
        <v>0.3</v>
      </c>
      <c r="P46" s="40">
        <f>N46/(1-O46)</f>
        <v>830.57142857142856</v>
      </c>
    </row>
    <row r="47" spans="2:16" s="40" customFormat="1" ht="15.75" customHeight="1">
      <c r="B47" s="96"/>
      <c r="C47" s="96"/>
      <c r="D47" s="103" t="s">
        <v>88</v>
      </c>
      <c r="E47" s="96"/>
      <c r="F47" s="96"/>
      <c r="G47" s="97"/>
      <c r="H47" s="96"/>
      <c r="I47" s="96"/>
      <c r="J47" s="96"/>
      <c r="K47" s="88"/>
    </row>
    <row r="48" spans="2:16" s="40" customFormat="1" ht="15.75" customHeight="1">
      <c r="B48" s="96"/>
      <c r="C48" s="96"/>
      <c r="D48" s="106" t="s">
        <v>98</v>
      </c>
      <c r="E48" s="96" t="s">
        <v>100</v>
      </c>
      <c r="F48" s="96"/>
      <c r="G48" s="97">
        <v>1</v>
      </c>
      <c r="H48" s="96">
        <v>1091</v>
      </c>
      <c r="I48" s="96"/>
      <c r="J48" s="96">
        <f>G48*H48</f>
        <v>1091</v>
      </c>
      <c r="K48" s="97">
        <v>10</v>
      </c>
      <c r="L48" s="40">
        <f>278+103+103+10+5</f>
        <v>499</v>
      </c>
      <c r="M48" s="40">
        <v>0.153</v>
      </c>
      <c r="N48" s="100">
        <f>L48*M48*1000/100</f>
        <v>763.47</v>
      </c>
      <c r="O48" s="87">
        <v>0.3</v>
      </c>
      <c r="P48" s="40">
        <f>N48/(1-O48)</f>
        <v>1090.6714285714286</v>
      </c>
    </row>
    <row r="49" spans="2:16" s="40" customFormat="1" ht="15.75" customHeight="1">
      <c r="B49" s="96"/>
      <c r="C49" s="96"/>
      <c r="D49" s="103"/>
      <c r="E49" s="96" t="s">
        <v>101</v>
      </c>
      <c r="F49" s="96"/>
      <c r="G49" s="97"/>
      <c r="H49" s="96"/>
      <c r="I49" s="96"/>
      <c r="J49" s="96"/>
      <c r="K49" s="88"/>
    </row>
    <row r="50" spans="2:16" s="40" customFormat="1" ht="15.75" customHeight="1">
      <c r="B50" s="96"/>
      <c r="C50" s="96"/>
      <c r="D50" s="103"/>
      <c r="E50" s="96"/>
      <c r="F50" s="96"/>
      <c r="G50" s="97"/>
      <c r="H50" s="96"/>
      <c r="I50" s="96"/>
      <c r="J50" s="96"/>
      <c r="K50" s="88"/>
    </row>
    <row r="51" spans="2:16" s="40" customFormat="1" ht="15.75" customHeight="1">
      <c r="B51" s="96"/>
      <c r="C51" s="96"/>
      <c r="D51" s="102" t="s">
        <v>89</v>
      </c>
      <c r="E51" s="96"/>
      <c r="F51" s="96"/>
      <c r="G51" s="97"/>
      <c r="H51" s="96"/>
      <c r="I51" s="96"/>
      <c r="J51" s="96"/>
      <c r="K51" s="88"/>
    </row>
    <row r="52" spans="2:16" s="40" customFormat="1" ht="15.75" customHeight="1">
      <c r="B52" s="96"/>
      <c r="C52" s="96"/>
      <c r="D52" s="105" t="s">
        <v>90</v>
      </c>
      <c r="E52" s="96"/>
      <c r="F52" s="96"/>
      <c r="G52" s="96"/>
      <c r="H52" s="96"/>
      <c r="I52" s="96"/>
      <c r="J52" s="96"/>
      <c r="K52" s="88"/>
    </row>
    <row r="53" spans="2:16" s="40" customFormat="1" ht="15.75" customHeight="1">
      <c r="B53" s="96"/>
      <c r="C53" s="96"/>
      <c r="D53" s="103" t="s">
        <v>91</v>
      </c>
      <c r="E53" s="96"/>
      <c r="F53" s="96"/>
      <c r="G53" s="96"/>
      <c r="H53" s="96"/>
      <c r="I53" s="96"/>
      <c r="J53" s="96"/>
      <c r="K53" s="88"/>
    </row>
    <row r="54" spans="2:16" s="40" customFormat="1" ht="15.75" customHeight="1">
      <c r="B54" s="96"/>
      <c r="C54" s="96"/>
      <c r="D54" s="103" t="s">
        <v>92</v>
      </c>
      <c r="E54" s="96"/>
      <c r="F54" s="96"/>
      <c r="G54" s="96"/>
      <c r="H54" s="96"/>
      <c r="I54" s="96"/>
      <c r="J54" s="96"/>
      <c r="K54" s="88"/>
    </row>
    <row r="55" spans="2:16" s="40" customFormat="1" ht="15.75" customHeight="1">
      <c r="B55" s="96"/>
      <c r="C55" s="96"/>
      <c r="D55" s="106" t="s">
        <v>66</v>
      </c>
      <c r="E55" s="96" t="s">
        <v>67</v>
      </c>
      <c r="F55" s="96"/>
      <c r="G55" s="97">
        <v>3</v>
      </c>
      <c r="H55" s="96">
        <v>830</v>
      </c>
      <c r="I55" s="96"/>
      <c r="J55" s="96">
        <f>G55*H55</f>
        <v>2490</v>
      </c>
      <c r="K55" s="97">
        <v>6</v>
      </c>
      <c r="L55" s="40">
        <f>315+45+20</f>
        <v>380</v>
      </c>
      <c r="M55" s="40">
        <f>0.153</f>
        <v>0.153</v>
      </c>
      <c r="N55" s="100">
        <f>L55*M55*1000/100</f>
        <v>581.4</v>
      </c>
      <c r="O55" s="87">
        <v>0.3</v>
      </c>
      <c r="P55" s="40">
        <f>N55/(1-O55)</f>
        <v>830.57142857142856</v>
      </c>
    </row>
    <row r="56" spans="2:16" s="40" customFormat="1" ht="15.75" customHeight="1">
      <c r="B56" s="96"/>
      <c r="C56" s="96"/>
      <c r="D56" s="106" t="s">
        <v>103</v>
      </c>
      <c r="E56" s="96" t="s">
        <v>102</v>
      </c>
      <c r="F56" s="96"/>
      <c r="G56" s="97">
        <v>3</v>
      </c>
      <c r="H56" s="96">
        <v>1113</v>
      </c>
      <c r="I56" s="96"/>
      <c r="J56" s="96">
        <f t="shared" ref="J56:J57" si="6">G56*H56</f>
        <v>3339</v>
      </c>
      <c r="K56" s="97">
        <v>10</v>
      </c>
      <c r="L56" s="40">
        <f>505+5+15+20</f>
        <v>545</v>
      </c>
      <c r="M56" s="40">
        <v>0.14299999999999999</v>
      </c>
      <c r="N56" s="100">
        <f>L56*M56*1000/100</f>
        <v>779.34999999999991</v>
      </c>
      <c r="O56" s="87">
        <v>0.3</v>
      </c>
      <c r="P56" s="40">
        <f>N56/(1-O56)</f>
        <v>1113.3571428571429</v>
      </c>
    </row>
    <row r="57" spans="2:16" s="40" customFormat="1" ht="15.75" customHeight="1">
      <c r="B57" s="96"/>
      <c r="C57" s="96"/>
      <c r="D57" s="106" t="s">
        <v>104</v>
      </c>
      <c r="E57" s="96" t="s">
        <v>105</v>
      </c>
      <c r="F57" s="96"/>
      <c r="G57" s="97">
        <v>3</v>
      </c>
      <c r="H57" s="96">
        <v>86</v>
      </c>
      <c r="I57" s="96"/>
      <c r="J57" s="96">
        <f t="shared" si="6"/>
        <v>258</v>
      </c>
      <c r="K57" s="97">
        <v>10</v>
      </c>
      <c r="L57" s="40">
        <f>14+5+5</f>
        <v>24</v>
      </c>
      <c r="M57" s="40">
        <v>0.14299999999999999</v>
      </c>
      <c r="N57" s="100">
        <f>L57*M57*1000/100</f>
        <v>34.319999999999993</v>
      </c>
      <c r="O57" s="87">
        <v>0.6</v>
      </c>
      <c r="P57" s="40">
        <f>N57/(1-O57)</f>
        <v>85.799999999999983</v>
      </c>
    </row>
    <row r="58" spans="2:16" s="40" customFormat="1" ht="15.75" customHeight="1">
      <c r="B58" s="96"/>
      <c r="C58" s="96"/>
      <c r="D58" s="103"/>
      <c r="E58" s="96"/>
      <c r="F58" s="96"/>
      <c r="G58" s="96"/>
      <c r="H58" s="96"/>
      <c r="I58" s="96"/>
      <c r="J58" s="96"/>
      <c r="K58" s="88"/>
    </row>
    <row r="59" spans="2:16" s="40" customFormat="1" ht="15.75" customHeight="1">
      <c r="B59" s="96"/>
      <c r="C59" s="96"/>
      <c r="D59" s="103" t="s">
        <v>93</v>
      </c>
      <c r="E59" s="96"/>
      <c r="F59" s="96"/>
      <c r="G59" s="96"/>
      <c r="H59" s="96"/>
      <c r="I59" s="96"/>
      <c r="J59" s="96"/>
      <c r="K59" s="88"/>
    </row>
    <row r="60" spans="2:16" s="40" customFormat="1" ht="15.75" customHeight="1">
      <c r="B60" s="96"/>
      <c r="C60" s="96"/>
      <c r="D60" s="106" t="s">
        <v>66</v>
      </c>
      <c r="E60" s="96" t="s">
        <v>67</v>
      </c>
      <c r="F60" s="96"/>
      <c r="G60" s="97">
        <v>1</v>
      </c>
      <c r="H60" s="96">
        <v>830</v>
      </c>
      <c r="I60" s="96"/>
      <c r="J60" s="96">
        <f>G60*H60</f>
        <v>830</v>
      </c>
      <c r="K60" s="97">
        <v>6</v>
      </c>
      <c r="L60" s="40">
        <f>315+45+20</f>
        <v>380</v>
      </c>
      <c r="M60" s="40">
        <f>0.153</f>
        <v>0.153</v>
      </c>
      <c r="N60" s="100">
        <f>L60*M60*1000/100</f>
        <v>581.4</v>
      </c>
      <c r="O60" s="87">
        <v>0.3</v>
      </c>
      <c r="P60" s="40">
        <f>N60/(1-O60)</f>
        <v>830.57142857142856</v>
      </c>
    </row>
    <row r="61" spans="2:16" s="40" customFormat="1" ht="15.75" customHeight="1">
      <c r="B61" s="96"/>
      <c r="C61" s="96"/>
      <c r="D61" s="106" t="s">
        <v>106</v>
      </c>
      <c r="E61" s="96" t="s">
        <v>102</v>
      </c>
      <c r="F61" s="96"/>
      <c r="G61" s="97">
        <v>1</v>
      </c>
      <c r="H61" s="96">
        <v>898</v>
      </c>
      <c r="I61" s="96"/>
      <c r="J61" s="96">
        <f t="shared" ref="J61:J62" si="7">G61*H61</f>
        <v>898</v>
      </c>
      <c r="K61" s="97">
        <v>10</v>
      </c>
      <c r="L61" s="40">
        <f>402+3+15+20</f>
        <v>440</v>
      </c>
      <c r="M61" s="40">
        <v>0.14299999999999999</v>
      </c>
      <c r="N61" s="100">
        <f>L61*M61*1000/100</f>
        <v>629.19999999999993</v>
      </c>
      <c r="O61" s="87">
        <v>0.3</v>
      </c>
      <c r="P61" s="40">
        <f>N61/(1-O61)</f>
        <v>898.85714285714278</v>
      </c>
    </row>
    <row r="62" spans="2:16" s="40" customFormat="1" ht="15.75" customHeight="1">
      <c r="B62" s="96"/>
      <c r="C62" s="96"/>
      <c r="D62" s="106" t="s">
        <v>104</v>
      </c>
      <c r="E62" s="96" t="s">
        <v>105</v>
      </c>
      <c r="F62" s="96"/>
      <c r="G62" s="97">
        <v>1</v>
      </c>
      <c r="H62" s="96">
        <v>86</v>
      </c>
      <c r="I62" s="96"/>
      <c r="J62" s="96">
        <f t="shared" si="7"/>
        <v>86</v>
      </c>
      <c r="K62" s="97">
        <v>10</v>
      </c>
      <c r="L62" s="40">
        <f>14+5+5</f>
        <v>24</v>
      </c>
      <c r="M62" s="40">
        <v>0.14299999999999999</v>
      </c>
      <c r="N62" s="100">
        <f>L62*M62*1000/100</f>
        <v>34.319999999999993</v>
      </c>
      <c r="O62" s="87">
        <v>0.6</v>
      </c>
      <c r="P62" s="40">
        <f>N62/(1-O62)</f>
        <v>85.799999999999983</v>
      </c>
    </row>
    <row r="63" spans="2:16" s="40" customFormat="1" ht="15.75" customHeight="1">
      <c r="B63" s="96"/>
      <c r="C63" s="96"/>
      <c r="D63" s="103"/>
      <c r="E63" s="96"/>
      <c r="F63" s="96"/>
      <c r="G63" s="96"/>
      <c r="H63" s="96"/>
      <c r="I63" s="96"/>
      <c r="J63" s="96"/>
      <c r="K63" s="88"/>
    </row>
    <row r="64" spans="2:16" s="40" customFormat="1" ht="15.75" customHeight="1">
      <c r="B64" s="96"/>
      <c r="C64" s="96"/>
      <c r="D64" s="103" t="s">
        <v>94</v>
      </c>
      <c r="E64" s="96"/>
      <c r="F64" s="96"/>
      <c r="G64" s="96"/>
      <c r="H64" s="96"/>
      <c r="I64" s="96"/>
      <c r="J64" s="96"/>
      <c r="K64" s="88"/>
    </row>
    <row r="65" spans="1:16" s="40" customFormat="1" ht="15.75" customHeight="1">
      <c r="B65" s="96"/>
      <c r="C65" s="96"/>
      <c r="D65" s="106" t="s">
        <v>66</v>
      </c>
      <c r="E65" s="96" t="s">
        <v>67</v>
      </c>
      <c r="F65" s="96"/>
      <c r="G65" s="97">
        <v>1</v>
      </c>
      <c r="H65" s="96">
        <v>830</v>
      </c>
      <c r="I65" s="96"/>
      <c r="J65" s="96">
        <f>G65*H65</f>
        <v>830</v>
      </c>
      <c r="K65" s="97">
        <v>6</v>
      </c>
      <c r="L65" s="40">
        <f>315+45+20</f>
        <v>380</v>
      </c>
      <c r="M65" s="40">
        <f>0.153</f>
        <v>0.153</v>
      </c>
      <c r="N65" s="100">
        <f>L65*M65*1000/100</f>
        <v>581.4</v>
      </c>
      <c r="O65" s="87">
        <v>0.3</v>
      </c>
      <c r="P65" s="40">
        <f>N65/(1-O65)</f>
        <v>830.57142857142856</v>
      </c>
    </row>
    <row r="66" spans="1:16" s="40" customFormat="1" ht="15.75" customHeight="1">
      <c r="B66" s="96"/>
      <c r="C66" s="96"/>
      <c r="D66" s="106" t="s">
        <v>107</v>
      </c>
      <c r="E66" s="96" t="s">
        <v>108</v>
      </c>
      <c r="F66" s="96"/>
      <c r="G66" s="97">
        <v>1</v>
      </c>
      <c r="H66" s="96">
        <v>13125</v>
      </c>
      <c r="I66" s="96"/>
      <c r="J66" s="96">
        <f t="shared" ref="J66:J67" si="8">G66*H66</f>
        <v>13125</v>
      </c>
      <c r="K66" s="97">
        <v>10</v>
      </c>
      <c r="L66" s="40">
        <f>6270+140+15</f>
        <v>6425</v>
      </c>
      <c r="M66" s="40">
        <v>0.14299999999999999</v>
      </c>
      <c r="N66" s="100">
        <f>L66*M66*1000/100</f>
        <v>9187.75</v>
      </c>
      <c r="O66" s="87">
        <v>0.3</v>
      </c>
      <c r="P66" s="40">
        <f>N66/(1-O66)</f>
        <v>13125.357142857143</v>
      </c>
    </row>
    <row r="67" spans="1:16" s="40" customFormat="1" ht="15.75" customHeight="1">
      <c r="B67" s="96"/>
      <c r="C67" s="96"/>
      <c r="D67" s="106" t="s">
        <v>104</v>
      </c>
      <c r="E67" s="96" t="s">
        <v>105</v>
      </c>
      <c r="F67" s="96"/>
      <c r="G67" s="97">
        <v>1</v>
      </c>
      <c r="H67" s="96">
        <v>86</v>
      </c>
      <c r="I67" s="96"/>
      <c r="J67" s="96">
        <f t="shared" si="8"/>
        <v>86</v>
      </c>
      <c r="K67" s="97">
        <v>10</v>
      </c>
      <c r="L67" s="40">
        <f>14+5+5</f>
        <v>24</v>
      </c>
      <c r="M67" s="40">
        <v>0.14299999999999999</v>
      </c>
      <c r="N67" s="100">
        <f>L67*M67*1000/100</f>
        <v>34.319999999999993</v>
      </c>
      <c r="O67" s="87">
        <v>0.6</v>
      </c>
      <c r="P67" s="40">
        <f>N67/(1-O67)</f>
        <v>85.799999999999983</v>
      </c>
    </row>
    <row r="68" spans="1:16" s="40" customFormat="1" ht="15.75" customHeight="1">
      <c r="B68" s="96"/>
      <c r="C68" s="96"/>
      <c r="D68" s="103"/>
      <c r="E68" s="96"/>
      <c r="F68" s="96"/>
      <c r="G68" s="96"/>
      <c r="H68" s="96"/>
      <c r="I68" s="96"/>
      <c r="J68" s="96"/>
      <c r="K68" s="88"/>
    </row>
    <row r="69" spans="1:16" s="40" customFormat="1" ht="15.75" customHeight="1">
      <c r="B69" s="96"/>
      <c r="C69" s="96"/>
      <c r="D69" s="102" t="s">
        <v>95</v>
      </c>
      <c r="E69" s="96"/>
      <c r="F69" s="96"/>
      <c r="G69" s="96"/>
      <c r="H69" s="96"/>
      <c r="I69" s="96"/>
      <c r="J69" s="96"/>
      <c r="K69" s="88"/>
    </row>
    <row r="70" spans="1:16" s="40" customFormat="1" ht="15.75" customHeight="1">
      <c r="B70" s="96"/>
      <c r="C70" s="96"/>
      <c r="D70" s="103" t="s">
        <v>96</v>
      </c>
      <c r="E70" s="96"/>
      <c r="F70" s="96"/>
      <c r="G70" s="96"/>
      <c r="H70" s="96"/>
      <c r="I70" s="96"/>
      <c r="J70" s="96"/>
      <c r="K70" s="88"/>
    </row>
    <row r="71" spans="1:16" s="40" customFormat="1" ht="15.75" customHeight="1">
      <c r="B71" s="96"/>
      <c r="C71" s="96"/>
      <c r="E71" s="96"/>
      <c r="F71" s="96"/>
      <c r="G71" s="96"/>
      <c r="H71" s="96"/>
      <c r="I71" s="96"/>
      <c r="J71" s="96"/>
      <c r="K71" s="88"/>
    </row>
    <row r="72" spans="1:16" s="40" customFormat="1" ht="15.75" customHeight="1">
      <c r="B72" s="96"/>
      <c r="C72" s="96"/>
      <c r="D72" s="106" t="s">
        <v>109</v>
      </c>
      <c r="E72" s="96" t="s">
        <v>67</v>
      </c>
      <c r="F72" s="96"/>
      <c r="G72" s="97">
        <v>1</v>
      </c>
      <c r="H72" s="96">
        <v>852</v>
      </c>
      <c r="I72" s="96"/>
      <c r="J72" s="96">
        <f>G72*H72</f>
        <v>852</v>
      </c>
      <c r="K72" s="97">
        <v>6</v>
      </c>
      <c r="L72" s="40">
        <f>315+45+10+20</f>
        <v>390</v>
      </c>
      <c r="M72" s="40">
        <f>0.153</f>
        <v>0.153</v>
      </c>
      <c r="N72" s="100">
        <f>L72*M72*1000/100</f>
        <v>596.70000000000005</v>
      </c>
      <c r="O72" s="87">
        <v>0.3</v>
      </c>
      <c r="P72" s="40">
        <f>N72/(1-O72)</f>
        <v>852.42857142857156</v>
      </c>
    </row>
    <row r="73" spans="1:16" s="40" customFormat="1" ht="15.75" customHeight="1">
      <c r="B73" s="96"/>
      <c r="C73" s="96"/>
      <c r="D73" s="106" t="s">
        <v>110</v>
      </c>
      <c r="E73" s="96" t="s">
        <v>108</v>
      </c>
      <c r="F73" s="96"/>
      <c r="G73" s="97">
        <v>1</v>
      </c>
      <c r="H73" s="96">
        <v>4035</v>
      </c>
      <c r="I73" s="96"/>
      <c r="J73" s="96">
        <f t="shared" ref="J73:J74" si="9">G73*H73</f>
        <v>4035</v>
      </c>
      <c r="K73" s="97">
        <v>10</v>
      </c>
      <c r="L73" s="40">
        <f>1878+42+15+40</f>
        <v>1975</v>
      </c>
      <c r="M73" s="40">
        <v>0.14299999999999999</v>
      </c>
      <c r="N73" s="100">
        <f>L73*M73*1000/100</f>
        <v>2824.2499999999995</v>
      </c>
      <c r="O73" s="87">
        <v>0.3</v>
      </c>
      <c r="P73" s="40">
        <f>N73/(1-O73)</f>
        <v>4034.6428571428569</v>
      </c>
    </row>
    <row r="74" spans="1:16" s="40" customFormat="1" ht="15.75" customHeight="1">
      <c r="B74" s="96"/>
      <c r="C74" s="96"/>
      <c r="D74" s="106" t="s">
        <v>104</v>
      </c>
      <c r="E74" s="96" t="s">
        <v>105</v>
      </c>
      <c r="F74" s="96"/>
      <c r="G74" s="97">
        <v>1</v>
      </c>
      <c r="H74" s="96">
        <v>86</v>
      </c>
      <c r="I74" s="96"/>
      <c r="J74" s="96">
        <f t="shared" si="9"/>
        <v>86</v>
      </c>
      <c r="K74" s="97">
        <v>10</v>
      </c>
      <c r="L74" s="40">
        <f>14+5+5</f>
        <v>24</v>
      </c>
      <c r="M74" s="40">
        <v>0.14299999999999999</v>
      </c>
      <c r="N74" s="100">
        <f>L74*M74*1000/100</f>
        <v>34.319999999999993</v>
      </c>
      <c r="O74" s="87">
        <v>0.6</v>
      </c>
      <c r="P74" s="40">
        <f>N74/(1-O74)</f>
        <v>85.799999999999983</v>
      </c>
    </row>
    <row r="75" spans="1:16" s="40" customFormat="1" ht="15.75" customHeight="1">
      <c r="B75" s="96"/>
      <c r="C75" s="96"/>
      <c r="E75" s="96"/>
      <c r="F75" s="96"/>
      <c r="G75" s="96"/>
      <c r="H75" s="96"/>
      <c r="I75" s="96"/>
      <c r="J75" s="96"/>
      <c r="K75" s="88"/>
    </row>
    <row r="76" spans="1:16" s="40" customFormat="1" ht="15.75" customHeight="1">
      <c r="B76" s="96"/>
      <c r="C76" s="96"/>
      <c r="E76" s="96"/>
      <c r="F76" s="96"/>
      <c r="G76" s="96"/>
      <c r="H76" s="96"/>
      <c r="I76" s="96"/>
      <c r="J76" s="96"/>
      <c r="K76" s="88"/>
    </row>
    <row r="77" spans="1:16" s="40" customFormat="1" ht="15.75" customHeight="1">
      <c r="B77" s="96"/>
      <c r="C77" s="96"/>
      <c r="E77" s="96"/>
      <c r="F77" s="96"/>
      <c r="G77" s="96"/>
      <c r="H77" s="96"/>
      <c r="I77" s="96"/>
      <c r="J77" s="96"/>
      <c r="K77" s="88"/>
    </row>
    <row r="78" spans="1:16" s="40" customFormat="1" ht="15.75" customHeight="1" thickBot="1">
      <c r="B78" s="89"/>
      <c r="C78" s="90"/>
      <c r="D78" s="104"/>
      <c r="E78" s="91"/>
      <c r="F78" s="92"/>
      <c r="G78" s="99"/>
      <c r="H78" s="93"/>
      <c r="I78" s="94"/>
      <c r="J78" s="94"/>
      <c r="K78" s="95"/>
    </row>
    <row r="79" spans="1:16" ht="15.75" customHeight="1">
      <c r="A79" s="17"/>
      <c r="B79" s="11"/>
      <c r="C79" s="11"/>
      <c r="D79" s="12"/>
      <c r="E79" s="21"/>
      <c r="F79" s="11"/>
      <c r="G79" s="33" t="s">
        <v>26</v>
      </c>
      <c r="H79" s="51" t="s">
        <v>4</v>
      </c>
      <c r="I79" s="50"/>
      <c r="J79" s="50">
        <f>SUM(J21:J78)</f>
        <v>31002</v>
      </c>
      <c r="K79" s="60"/>
    </row>
    <row r="80" spans="1:16" ht="15.75" customHeight="1">
      <c r="A80" s="17"/>
      <c r="B80" s="11"/>
      <c r="C80" s="11"/>
      <c r="D80" s="12"/>
      <c r="E80" s="44"/>
      <c r="F80" s="42"/>
      <c r="G80" s="43" t="s">
        <v>19</v>
      </c>
      <c r="H80" s="52" t="s">
        <v>4</v>
      </c>
      <c r="I80" s="53"/>
      <c r="J80" s="53">
        <v>0</v>
      </c>
      <c r="K80" s="58"/>
    </row>
    <row r="81" spans="1:230" ht="15.75" customHeight="1">
      <c r="A81" s="17"/>
      <c r="B81" s="11"/>
      <c r="C81" s="11"/>
      <c r="D81" s="12"/>
      <c r="E81" s="45"/>
      <c r="F81" s="46"/>
      <c r="G81" s="57" t="s">
        <v>2</v>
      </c>
      <c r="H81" s="54" t="s">
        <v>4</v>
      </c>
      <c r="I81" s="55"/>
      <c r="J81" s="55">
        <v>0</v>
      </c>
      <c r="K81" s="59"/>
    </row>
    <row r="82" spans="1:230" ht="15.75" customHeight="1" thickBot="1">
      <c r="A82" s="17"/>
      <c r="B82" s="62"/>
      <c r="C82" s="62"/>
      <c r="D82" s="61"/>
      <c r="E82" s="68"/>
      <c r="F82" s="69"/>
      <c r="G82" s="70" t="s">
        <v>20</v>
      </c>
      <c r="H82" s="71" t="s">
        <v>4</v>
      </c>
      <c r="I82" s="72"/>
      <c r="J82" s="72"/>
      <c r="K82" s="73"/>
    </row>
    <row r="83" spans="1:230" ht="15.75" customHeight="1">
      <c r="A83" s="17"/>
      <c r="B83" s="11"/>
      <c r="C83" s="11"/>
      <c r="D83" s="12"/>
      <c r="E83" s="21"/>
      <c r="F83" s="11"/>
      <c r="G83" s="31" t="s">
        <v>35</v>
      </c>
      <c r="H83" s="51" t="s">
        <v>4</v>
      </c>
      <c r="I83" s="50"/>
      <c r="J83" s="50">
        <f>SUM(J79:J82)</f>
        <v>31002</v>
      </c>
      <c r="K83" s="60"/>
    </row>
    <row r="84" spans="1:230" ht="15.75" customHeight="1" thickBot="1">
      <c r="A84" s="17"/>
      <c r="B84" s="62"/>
      <c r="C84" s="62"/>
      <c r="D84" s="61"/>
      <c r="E84" s="63"/>
      <c r="F84" s="62"/>
      <c r="G84" s="66" t="s">
        <v>34</v>
      </c>
      <c r="H84" s="64" t="s">
        <v>4</v>
      </c>
      <c r="I84" s="65"/>
      <c r="J84" s="65"/>
      <c r="K84" s="67"/>
    </row>
    <row r="85" spans="1:230" ht="15.75" customHeight="1">
      <c r="A85" s="17"/>
      <c r="B85" s="11"/>
      <c r="C85" s="11"/>
      <c r="D85" s="12"/>
      <c r="E85" s="17"/>
      <c r="F85" s="11"/>
      <c r="G85" s="56" t="s">
        <v>26</v>
      </c>
      <c r="H85" s="51" t="s">
        <v>4</v>
      </c>
      <c r="I85" s="50"/>
      <c r="J85" s="51">
        <f>SUM(J83:J84)</f>
        <v>31002</v>
      </c>
      <c r="K85" s="60"/>
    </row>
    <row r="86" spans="1:230" ht="15.75" customHeight="1">
      <c r="A86" s="17"/>
      <c r="B86" s="11"/>
      <c r="C86" s="11"/>
      <c r="D86" s="12"/>
      <c r="E86" s="17"/>
      <c r="F86" s="11"/>
      <c r="G86" s="56"/>
      <c r="H86" s="51"/>
      <c r="I86" s="50"/>
      <c r="J86" s="51"/>
      <c r="K86" s="60"/>
    </row>
    <row r="87" spans="1:230" s="17" customFormat="1" ht="15.75" customHeight="1">
      <c r="B87" s="27" t="s">
        <v>44</v>
      </c>
      <c r="C87" s="11"/>
      <c r="D87" s="12"/>
      <c r="E87" s="11"/>
      <c r="F87" s="11"/>
      <c r="G87" s="13"/>
      <c r="H87" s="14"/>
      <c r="I87" s="11"/>
      <c r="J87" s="15"/>
      <c r="K87" s="16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</row>
    <row r="88" spans="1:230" s="17" customFormat="1" ht="15.75" customHeight="1">
      <c r="B88" s="18" t="s">
        <v>7</v>
      </c>
      <c r="E88" s="11"/>
      <c r="F88" s="11"/>
      <c r="G88" s="13"/>
      <c r="H88" s="14"/>
      <c r="I88" s="11"/>
      <c r="J88" s="15"/>
      <c r="K88" s="16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</row>
    <row r="89" spans="1:230" s="17" customFormat="1" ht="15.75" customHeight="1">
      <c r="B89" s="18" t="s">
        <v>46</v>
      </c>
      <c r="E89" s="11"/>
      <c r="F89" s="11"/>
      <c r="G89" s="13"/>
      <c r="H89" s="14"/>
      <c r="I89" s="11"/>
      <c r="J89" s="15"/>
      <c r="K89" s="16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</row>
    <row r="90" spans="1:230" s="17" customFormat="1" ht="15.75" customHeight="1">
      <c r="B90" s="18" t="s">
        <v>33</v>
      </c>
      <c r="E90" s="11"/>
      <c r="F90" s="11"/>
      <c r="G90" s="13"/>
      <c r="H90" s="14"/>
      <c r="I90" s="11"/>
      <c r="J90" s="15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</row>
    <row r="91" spans="1:230" s="17" customFormat="1" ht="15.75" customHeight="1">
      <c r="B91" s="18" t="s">
        <v>32</v>
      </c>
      <c r="E91" s="11"/>
      <c r="F91" s="11"/>
      <c r="G91" s="13"/>
      <c r="H91" s="14"/>
      <c r="I91" s="11"/>
      <c r="J91" s="15"/>
      <c r="K91" s="16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</row>
    <row r="92" spans="1:230" s="17" customFormat="1" ht="15.75" customHeight="1">
      <c r="B92" s="18" t="s">
        <v>31</v>
      </c>
      <c r="E92" s="11"/>
      <c r="F92" s="11"/>
      <c r="G92" s="13"/>
      <c r="H92" s="14"/>
      <c r="I92" s="11"/>
      <c r="J92" s="15"/>
      <c r="K92" s="16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</row>
    <row r="93" spans="1:230" s="17" customFormat="1" ht="15.75" customHeight="1">
      <c r="B93" s="11"/>
      <c r="C93" s="11"/>
      <c r="D93" s="18"/>
      <c r="E93" s="11"/>
      <c r="F93" s="11"/>
      <c r="G93" s="13"/>
      <c r="H93" s="19"/>
      <c r="I93" s="11"/>
      <c r="J93" s="15"/>
      <c r="K93" s="16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</row>
    <row r="94" spans="1:230" s="17" customFormat="1" ht="15.75" customHeight="1">
      <c r="C94" s="11"/>
      <c r="D94" s="74" t="s">
        <v>36</v>
      </c>
      <c r="E94" s="11"/>
      <c r="F94" s="11"/>
      <c r="G94" s="13"/>
      <c r="H94" s="14"/>
      <c r="I94" s="11"/>
      <c r="J94" s="76"/>
      <c r="K94" s="16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</row>
    <row r="95" spans="1:230" s="17" customFormat="1" ht="15.75" customHeight="1">
      <c r="B95" s="11"/>
      <c r="C95" s="11"/>
      <c r="D95" s="56" t="s">
        <v>37</v>
      </c>
      <c r="E95" s="18" t="s">
        <v>68</v>
      </c>
      <c r="F95" s="11"/>
      <c r="G95" s="13"/>
      <c r="H95" s="14"/>
      <c r="I95" s="11"/>
      <c r="J95" s="15"/>
      <c r="K95" s="16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</row>
    <row r="96" spans="1:230" s="17" customFormat="1" ht="15.75" customHeight="1">
      <c r="D96" s="26" t="s">
        <v>38</v>
      </c>
      <c r="E96" s="86" t="s">
        <v>59</v>
      </c>
      <c r="K96" s="21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</row>
    <row r="97" spans="2:230" s="17" customFormat="1" ht="15.75" customHeight="1">
      <c r="D97" s="26" t="s">
        <v>39</v>
      </c>
      <c r="E97" s="17" t="s">
        <v>5</v>
      </c>
      <c r="K97" s="21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</row>
    <row r="98" spans="2:230" s="17" customFormat="1" ht="15.75" customHeight="1">
      <c r="D98" s="26" t="s">
        <v>40</v>
      </c>
      <c r="E98" s="22" t="s">
        <v>21</v>
      </c>
      <c r="K98" s="21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</row>
    <row r="99" spans="2:230" s="17" customFormat="1" ht="15.75" customHeight="1">
      <c r="D99" s="26" t="s">
        <v>41</v>
      </c>
      <c r="E99" s="23" t="s">
        <v>50</v>
      </c>
      <c r="K99" s="21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2:230" s="17" customFormat="1" ht="15.75" customHeight="1">
      <c r="D100" s="26" t="s">
        <v>42</v>
      </c>
      <c r="E100" s="17" t="s">
        <v>51</v>
      </c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2:230" s="17" customFormat="1" ht="15.75" customHeight="1">
      <c r="B101" s="11"/>
      <c r="C101" s="11"/>
      <c r="D101" s="12" t="s">
        <v>43</v>
      </c>
      <c r="E101" s="11" t="s">
        <v>22</v>
      </c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2:230" s="17" customFormat="1" ht="15.75" customHeight="1">
      <c r="B102" s="11"/>
      <c r="C102" s="11"/>
      <c r="D102" s="12"/>
      <c r="E102" s="11"/>
      <c r="F102" s="11"/>
      <c r="G102" s="13"/>
      <c r="H102" s="14"/>
      <c r="I102" s="11"/>
      <c r="J102" s="15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2:230" s="17" customFormat="1" ht="15.75" customHeight="1">
      <c r="B103" s="11" t="s">
        <v>45</v>
      </c>
      <c r="C103" s="11"/>
      <c r="D103" s="12"/>
      <c r="E103" s="11"/>
      <c r="F103" s="11"/>
      <c r="G103" s="13"/>
      <c r="H103" s="14"/>
      <c r="I103" s="11"/>
      <c r="J103" s="15"/>
      <c r="K103" s="16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2:230" s="17" customFormat="1" ht="15.75" customHeight="1">
      <c r="B104" s="11"/>
      <c r="C104" s="11"/>
      <c r="D104" s="12"/>
      <c r="E104" s="11"/>
      <c r="F104" s="11"/>
      <c r="G104" s="13"/>
      <c r="H104" s="14"/>
      <c r="I104" s="11"/>
      <c r="J104" s="15"/>
      <c r="K104" s="16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2:230" s="17" customFormat="1" ht="15.75" customHeight="1">
      <c r="B105" s="11"/>
      <c r="C105" s="11"/>
      <c r="D105" s="12"/>
      <c r="E105" s="11"/>
      <c r="F105" s="11"/>
      <c r="G105" s="13"/>
      <c r="H105" s="14"/>
      <c r="I105" s="11"/>
      <c r="J105" s="15"/>
      <c r="K105" s="16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</row>
    <row r="106" spans="2:230" s="17" customFormat="1" ht="15.75" customHeight="1">
      <c r="B106" s="8"/>
      <c r="C106" s="8"/>
      <c r="D106" s="11"/>
      <c r="E106" s="11"/>
      <c r="F106" s="11"/>
      <c r="G106" s="24"/>
      <c r="H106" s="11"/>
      <c r="I106" s="11"/>
      <c r="J106" s="24"/>
      <c r="K106" s="25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</row>
    <row r="107" spans="2:230" s="17" customFormat="1" ht="15.75" customHeight="1">
      <c r="B107" s="11" t="s">
        <v>57</v>
      </c>
      <c r="C107" s="11"/>
      <c r="D107" s="11"/>
      <c r="E107" s="11"/>
      <c r="F107" s="11"/>
      <c r="G107" s="24"/>
      <c r="H107" s="11"/>
      <c r="I107" s="11"/>
      <c r="J107" s="24"/>
      <c r="K107" s="24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</row>
    <row r="108" spans="2:230" s="17" customFormat="1" ht="15.75" customHeight="1">
      <c r="B108" s="11" t="s">
        <v>56</v>
      </c>
      <c r="C108" s="8"/>
      <c r="D108" s="11"/>
      <c r="E108" s="11"/>
      <c r="F108" s="11"/>
      <c r="G108" s="24"/>
      <c r="H108" s="11"/>
      <c r="I108" s="11"/>
      <c r="J108" s="24"/>
      <c r="K108" s="24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</row>
    <row r="109" spans="2:230" ht="15.75" customHeight="1">
      <c r="B109" s="8"/>
      <c r="C109" s="8"/>
      <c r="D109" s="5"/>
      <c r="E109" s="6"/>
      <c r="F109" s="6"/>
      <c r="G109" s="7"/>
      <c r="H109" s="6"/>
      <c r="I109" s="6"/>
      <c r="J109" s="7"/>
      <c r="K109" s="7"/>
    </row>
    <row r="110" spans="2:230" ht="15.75" customHeight="1">
      <c r="B110" s="8"/>
      <c r="C110" s="8"/>
      <c r="D110" s="5"/>
      <c r="E110" s="6"/>
      <c r="F110" s="6"/>
      <c r="G110" s="7"/>
      <c r="H110" s="6"/>
      <c r="I110" s="6"/>
      <c r="J110" s="7"/>
      <c r="K110" s="7"/>
    </row>
    <row r="111" spans="2:230" ht="15.75" customHeight="1">
      <c r="B111" s="2"/>
      <c r="C111" s="2"/>
      <c r="D111" s="2"/>
      <c r="E111" s="2"/>
      <c r="F111" s="2"/>
      <c r="G111" s="7"/>
      <c r="H111" s="2"/>
      <c r="I111" s="2"/>
      <c r="J111" s="2"/>
      <c r="K111" s="2"/>
    </row>
    <row r="112" spans="2:230" ht="15.75" customHeight="1">
      <c r="B112" s="2"/>
      <c r="C112" s="2"/>
      <c r="D112" s="2"/>
      <c r="E112" s="2"/>
      <c r="F112" s="2"/>
      <c r="G112" s="7"/>
      <c r="H112" s="2"/>
      <c r="I112" s="2"/>
      <c r="J112" s="2"/>
      <c r="K112" s="2"/>
    </row>
    <row r="113" spans="2:11" ht="15.75" customHeight="1">
      <c r="B113" s="2"/>
      <c r="C113" s="2"/>
      <c r="D113" s="2"/>
      <c r="E113" s="2"/>
      <c r="F113" s="2"/>
      <c r="G113" s="7"/>
      <c r="H113" s="2"/>
      <c r="I113" s="2"/>
      <c r="J113" s="2"/>
      <c r="K113" s="2"/>
    </row>
    <row r="114" spans="2:11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2:11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tooltip="mailto:didier.mathou@honeywell.com" display="mailto:cedric.viez@honeywell.com"/>
  </hyperlinks>
  <printOptions horizontalCentered="1"/>
  <pageMargins left="0.33" right="0.27" top="0.32" bottom="0.33" header="0.24" footer="0.196850393700787"/>
  <pageSetup paperSize="9" scale="5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2012-12-17T09:21:09Z</cp:lastPrinted>
  <dcterms:created xsi:type="dcterms:W3CDTF">2000-06-29T05:08:18Z</dcterms:created>
  <dcterms:modified xsi:type="dcterms:W3CDTF">2012-12-18T07:58:51Z</dcterms:modified>
</cp:coreProperties>
</file>