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L34" i="1" l="1"/>
  <c r="L30" i="1"/>
  <c r="L22" i="1"/>
  <c r="J47" i="1" l="1"/>
  <c r="J45" i="1"/>
  <c r="J43" i="1"/>
  <c r="J41" i="1"/>
  <c r="J39" i="1"/>
  <c r="Q45" i="1"/>
  <c r="Q41" i="1"/>
  <c r="N43" i="1"/>
  <c r="O43" i="1" s="1"/>
  <c r="Q43" i="1" s="1"/>
  <c r="O47" i="1"/>
  <c r="Q47" i="1" s="1"/>
  <c r="O45" i="1"/>
  <c r="O41" i="1"/>
  <c r="O39" i="1"/>
  <c r="Q39" i="1" s="1"/>
  <c r="J34" i="1" l="1"/>
  <c r="N34" i="1"/>
  <c r="P34" i="1" s="1"/>
  <c r="J30" i="1"/>
  <c r="N30" i="1"/>
  <c r="P30" i="1" s="1"/>
  <c r="N28" i="1"/>
  <c r="P28" i="1" s="1"/>
  <c r="N22" i="1"/>
  <c r="P22" i="1" s="1"/>
  <c r="J22" i="1" l="1"/>
  <c r="J51" i="1" s="1"/>
  <c r="J55" i="1" s="1"/>
  <c r="J57" i="1" s="1"/>
</calcChain>
</file>

<file path=xl/sharedStrings.xml><?xml version="1.0" encoding="utf-8"?>
<sst xmlns="http://schemas.openxmlformats.org/spreadsheetml/2006/main" count="130" uniqueCount="106">
  <si>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</si>
  <si>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</si>
  <si>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</si>
  <si>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</si>
  <si>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</si>
  <si>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</si>
  <si>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</si>
  <si>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</si>
  <si>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</si>
  <si>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</si>
  <si>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</si>
  <si>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</si>
  <si>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</si>
  <si>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</si>
  <si>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</si>
  <si>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</si>
  <si>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</si>
  <si>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</si>
  <si>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</si>
  <si>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</si>
  <si>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</si>
  <si>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</si>
  <si>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</si>
  <si>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</si>
  <si>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</si>
  <si>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</si>
  <si>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</si>
  <si>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</si>
  <si>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</si>
  <si>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</si>
  <si>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</si>
  <si>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</si>
  <si>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</si>
  <si>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</si>
  <si>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</si>
  <si>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</si>
  <si>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</si>
  <si>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</si>
  <si>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</si>
  <si>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</si>
  <si>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</si>
  <si>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</si>
  <si>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</si>
  <si>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</si>
  <si>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</si>
  <si>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</si>
  <si>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</si>
  <si>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</si>
  <si>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</si>
  <si>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</si>
  <si>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</si>
  <si>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</si>
  <si>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</si>
  <si>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</si>
  <si>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</si>
  <si>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</si>
  <si>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</si>
  <si>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</si>
  <si>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</si>
  <si>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</si>
  <si>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</si>
  <si>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</si>
  <si>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</si>
  <si>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</si>
  <si>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</si>
  <si>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</si>
  <si>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</si>
  <si>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</si>
  <si>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</si>
  <si>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</si>
  <si>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Andre Zaikin, Managing Director</t>
  </si>
  <si>
    <t>Inkonsa &amp; Partners, Co., Vilnius, Lithuania/Minsk, Belarus</t>
  </si>
  <si>
    <t>tel. +370 610 45388</t>
  </si>
  <si>
    <t>fax: +370 5 2711721</t>
  </si>
  <si>
    <t>Q2012RH415</t>
  </si>
  <si>
    <t>AVP positioner</t>
  </si>
  <si>
    <t>Hart communication</t>
  </si>
  <si>
    <t>X = pressure range (define later)</t>
  </si>
  <si>
    <t>With pressure regulator and filter</t>
  </si>
  <si>
    <t>YY = With mounting bracket for Masoneilan actuator</t>
  </si>
  <si>
    <t>If double actuator option W is needed</t>
  </si>
  <si>
    <t>W</t>
  </si>
  <si>
    <t>X</t>
  </si>
  <si>
    <t>DYY</t>
  </si>
  <si>
    <t>dito</t>
  </si>
  <si>
    <t>12</t>
  </si>
  <si>
    <t>With double acting relay</t>
  </si>
  <si>
    <t>HPT single acting</t>
  </si>
  <si>
    <t>(VPP positioner today)</t>
  </si>
  <si>
    <t>VPI single acting or</t>
  </si>
  <si>
    <t>ARU3AS</t>
  </si>
  <si>
    <t xml:space="preserve">Regulator with Air filter </t>
  </si>
  <si>
    <t>AEU-12-224</t>
  </si>
  <si>
    <t>Sugimoto 14/12/12</t>
  </si>
  <si>
    <t>NFX8327</t>
  </si>
  <si>
    <t>SOV</t>
  </si>
  <si>
    <t>VCX7001-L</t>
  </si>
  <si>
    <t>Limit switch</t>
  </si>
  <si>
    <t>AR2031</t>
  </si>
  <si>
    <t>Air relay</t>
  </si>
  <si>
    <t>BR200L</t>
  </si>
  <si>
    <t>Volume booster</t>
  </si>
  <si>
    <t>REV1</t>
  </si>
  <si>
    <r>
      <t>AVP302-</t>
    </r>
    <r>
      <rPr>
        <b/>
        <sz val="10"/>
        <color rgb="FFFF0000"/>
        <rFont val="Arial"/>
        <family val="2"/>
      </rPr>
      <t>7</t>
    </r>
    <r>
      <rPr>
        <b/>
        <sz val="10"/>
        <rFont val="Arial"/>
        <family val="2"/>
      </rPr>
      <t>SDXB-1DYY-X</t>
    </r>
  </si>
  <si>
    <t>Gost approved</t>
  </si>
  <si>
    <r>
      <t>AVP302-</t>
    </r>
    <r>
      <rPr>
        <b/>
        <sz val="10"/>
        <color rgb="FFFF0000"/>
        <rFont val="Arial"/>
        <family val="2"/>
      </rPr>
      <t>7</t>
    </r>
    <r>
      <rPr>
        <b/>
        <sz val="10"/>
        <rFont val="Arial"/>
        <family val="2"/>
      </rPr>
      <t>SDXB-1DYY-W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</si>
</sst>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_-[$$-409]* #,##0.00_ ;_-[$$-409]* \-#,##0.00\ ;_-[$$-409]* &quot;-&quot;??_ ;_-@_ "/>
    <numFmt numFmtId="172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0" applyFont="1" applyFill="1" applyBorder="1" applyAlignment="1">
      <alignment horizontal="right" wrapText="1"/>
    </xf>
    <xf numFmtId="0" fontId="9" fillId="0" borderId="0" xfId="5" applyAlignment="1">
      <alignment horizontal="right" vertical="center"/>
    </xf>
    <xf numFmtId="171" fontId="9" fillId="0" borderId="0" xfId="3" applyNumberFormat="1" applyFont="1" applyAlignment="1">
      <alignment horizontal="center" vertical="center"/>
    </xf>
    <xf numFmtId="171" fontId="9" fillId="0" borderId="0" xfId="3" applyNumberFormat="1" applyFont="1" applyAlignment="1">
      <alignment vertical="center"/>
    </xf>
    <xf numFmtId="172" fontId="9" fillId="0" borderId="0" xfId="0" applyNumberFormat="1" applyFont="1" applyAlignment="1">
      <alignment vertical="center"/>
    </xf>
    <xf numFmtId="172" fontId="9" fillId="0" borderId="0" xfId="3" applyNumberFormat="1" applyFont="1" applyAlignment="1">
      <alignment vertical="center"/>
    </xf>
    <xf numFmtId="44" fontId="9" fillId="0" borderId="0" xfId="6" applyFont="1" applyAlignment="1">
      <alignment vertical="center"/>
    </xf>
    <xf numFmtId="172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" fontId="18" fillId="0" borderId="0" xfId="3" applyNumberFormat="1" applyFont="1" applyBorder="1" applyAlignment="1" applyProtection="1">
      <alignment horizontal="center" vertical="center"/>
      <protection locked="0"/>
    </xf>
    <xf numFmtId="0" fontId="18" fillId="0" borderId="0" xfId="5" applyFont="1">
      <alignment vertical="center"/>
    </xf>
    <xf numFmtId="0" fontId="18" fillId="0" borderId="0" xfId="5" applyFont="1" applyAlignment="1">
      <alignment horizontal="right" vertical="center"/>
    </xf>
  </cellXfs>
  <cellStyles count="7">
    <cellStyle name="Airlitec" xfId="5"/>
    <cellStyle name="Euro" xfId="1"/>
    <cellStyle name="Lien hypertexte" xfId="2" builtinId="8"/>
    <cellStyle name="Milliers" xfId="3" builtinId="3"/>
    <cellStyle name="Monétaire" xfId="6" builtinId="4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70%20610%2045388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370%205%202711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0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4" customWidth="1"/>
    <col min="15" max="15" width="9.5" style="84" bestFit="1" customWidth="1"/>
    <col min="16" max="16" width="9" style="84" customWidth="1"/>
    <col min="17" max="17" width="9.5" style="84" bestFit="1" customWidth="1"/>
    <col min="18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102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4" t="s">
        <v>24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5" t="s">
        <v>25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70</v>
      </c>
      <c r="E7" s="17"/>
      <c r="F7" s="85"/>
      <c r="G7" s="21"/>
      <c r="H7" s="33" t="s">
        <v>1</v>
      </c>
      <c r="I7" s="17"/>
      <c r="J7" s="77">
        <v>41260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103</v>
      </c>
      <c r="E22" s="115" t="s">
        <v>75</v>
      </c>
      <c r="G22" s="108">
        <v>1</v>
      </c>
      <c r="H22" s="126">
        <v>896</v>
      </c>
      <c r="I22" s="50"/>
      <c r="J22" s="50">
        <f>G22*H22</f>
        <v>896</v>
      </c>
      <c r="K22" s="79" t="s">
        <v>85</v>
      </c>
      <c r="L22" s="106">
        <f>153+20+20+40</f>
        <v>233</v>
      </c>
      <c r="M22" s="17">
        <v>0.25</v>
      </c>
      <c r="N22" s="111">
        <f>L22*M22*1000/100</f>
        <v>582.5</v>
      </c>
      <c r="O22" s="112">
        <v>0.35</v>
      </c>
      <c r="P22" s="17">
        <f>N22/(1-O22)</f>
        <v>896.15384615384608</v>
      </c>
    </row>
    <row r="23" spans="1:16" s="95" customFormat="1" ht="15.75" customHeight="1">
      <c r="B23" s="102"/>
      <c r="C23" s="100"/>
      <c r="D23" s="117">
        <v>302</v>
      </c>
      <c r="E23" s="115" t="s">
        <v>76</v>
      </c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100"/>
      <c r="C24" s="100"/>
      <c r="D24" s="128">
        <v>7</v>
      </c>
      <c r="E24" s="127" t="s">
        <v>104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100"/>
      <c r="C25" s="100"/>
      <c r="D25" s="117" t="s">
        <v>82</v>
      </c>
      <c r="E25" s="115" t="s">
        <v>77</v>
      </c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100"/>
      <c r="C26" s="100"/>
      <c r="D26" s="117">
        <v>1</v>
      </c>
      <c r="E26" s="115" t="s">
        <v>78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100"/>
      <c r="C27" s="100"/>
      <c r="D27" s="117" t="s">
        <v>83</v>
      </c>
      <c r="E27" s="115" t="s">
        <v>79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7" t="s">
        <v>81</v>
      </c>
      <c r="E28" s="115" t="s">
        <v>80</v>
      </c>
      <c r="G28" s="95">
        <v>1</v>
      </c>
      <c r="H28" s="105">
        <v>173</v>
      </c>
      <c r="I28" s="94"/>
      <c r="J28" s="94"/>
      <c r="K28" s="94"/>
      <c r="L28" s="95">
        <v>45</v>
      </c>
      <c r="M28" s="17">
        <v>0.25</v>
      </c>
      <c r="N28" s="111">
        <f>L28*M28*1000/100</f>
        <v>112.5</v>
      </c>
      <c r="O28" s="112">
        <v>0.35</v>
      </c>
      <c r="P28" s="17">
        <f>N28/(1-O28)</f>
        <v>173.07692307692307</v>
      </c>
    </row>
    <row r="29" spans="1:16" s="95" customFormat="1" ht="15.75" customHeight="1">
      <c r="B29" s="100"/>
      <c r="C29" s="100"/>
      <c r="D29" s="115"/>
      <c r="E29" s="115"/>
      <c r="H29" s="105"/>
      <c r="I29" s="94"/>
      <c r="J29" s="94"/>
      <c r="K29" s="94"/>
      <c r="M29" s="17"/>
      <c r="N29" s="111"/>
      <c r="O29" s="112"/>
      <c r="P29" s="17"/>
    </row>
    <row r="30" spans="1:16" s="95" customFormat="1" ht="15.75" customHeight="1">
      <c r="B30" s="100">
        <v>2</v>
      </c>
      <c r="C30" s="100"/>
      <c r="D30" s="115" t="s">
        <v>103</v>
      </c>
      <c r="E30" s="115" t="s">
        <v>84</v>
      </c>
      <c r="G30" s="95">
        <v>1</v>
      </c>
      <c r="H30" s="126">
        <v>819</v>
      </c>
      <c r="I30" s="94"/>
      <c r="J30" s="50">
        <f>G30*H30</f>
        <v>819</v>
      </c>
      <c r="K30" s="79" t="s">
        <v>85</v>
      </c>
      <c r="L30" s="106">
        <f>153+20+20+20</f>
        <v>213</v>
      </c>
      <c r="M30" s="17">
        <v>0.25</v>
      </c>
      <c r="N30" s="111">
        <f>L30*M30*1000/100</f>
        <v>532.5</v>
      </c>
      <c r="O30" s="112">
        <v>0.35</v>
      </c>
      <c r="P30" s="17">
        <f>N30/(1-O30)</f>
        <v>819.23076923076917</v>
      </c>
    </row>
    <row r="31" spans="1:16" s="95" customFormat="1" ht="15.75" customHeight="1">
      <c r="B31" s="100"/>
      <c r="C31" s="100"/>
      <c r="D31" s="117" t="s">
        <v>83</v>
      </c>
      <c r="E31" s="115" t="s">
        <v>89</v>
      </c>
      <c r="H31" s="105"/>
      <c r="I31" s="94"/>
      <c r="J31" s="94"/>
      <c r="K31" s="94"/>
      <c r="M31" s="17"/>
      <c r="N31" s="111"/>
      <c r="O31" s="112"/>
      <c r="P31" s="17"/>
    </row>
    <row r="32" spans="1:16" s="95" customFormat="1" ht="15.75" customHeight="1">
      <c r="B32" s="100"/>
      <c r="C32" s="100"/>
      <c r="D32" s="115"/>
      <c r="E32" s="115" t="s">
        <v>87</v>
      </c>
      <c r="H32" s="105"/>
      <c r="I32" s="94"/>
      <c r="J32" s="94"/>
      <c r="K32" s="94"/>
      <c r="M32" s="17"/>
      <c r="N32" s="111"/>
      <c r="O32" s="112"/>
      <c r="P32" s="17"/>
    </row>
    <row r="33" spans="2:17" s="95" customFormat="1" ht="15.75" customHeight="1">
      <c r="B33" s="100"/>
      <c r="C33" s="100"/>
      <c r="D33" s="115"/>
      <c r="E33" s="115"/>
      <c r="H33" s="105"/>
      <c r="I33" s="94"/>
      <c r="J33" s="94"/>
      <c r="K33" s="94"/>
      <c r="M33" s="17"/>
      <c r="N33" s="111"/>
      <c r="O33" s="112"/>
      <c r="P33" s="17"/>
    </row>
    <row r="34" spans="2:17" s="95" customFormat="1" ht="15.75" customHeight="1">
      <c r="B34" s="100">
        <v>3</v>
      </c>
      <c r="C34" s="100"/>
      <c r="D34" s="115" t="s">
        <v>105</v>
      </c>
      <c r="E34" s="115" t="s">
        <v>84</v>
      </c>
      <c r="G34" s="95">
        <v>1</v>
      </c>
      <c r="H34" s="126">
        <v>973</v>
      </c>
      <c r="I34" s="94"/>
      <c r="J34" s="50">
        <f>G34*H34</f>
        <v>973</v>
      </c>
      <c r="K34" s="79" t="s">
        <v>85</v>
      </c>
      <c r="L34" s="106">
        <f>153+20+20+20+40</f>
        <v>253</v>
      </c>
      <c r="M34" s="17">
        <v>0.25</v>
      </c>
      <c r="N34" s="111">
        <f>L34*M34*1000/100</f>
        <v>632.5</v>
      </c>
      <c r="O34" s="112">
        <v>0.35</v>
      </c>
      <c r="P34" s="17">
        <f>N34/(1-O34)</f>
        <v>973.07692307692309</v>
      </c>
    </row>
    <row r="35" spans="2:17" s="95" customFormat="1" ht="15.75" customHeight="1">
      <c r="B35" s="100"/>
      <c r="C35" s="100"/>
      <c r="D35" s="117" t="s">
        <v>83</v>
      </c>
      <c r="E35" s="115" t="s">
        <v>86</v>
      </c>
      <c r="H35" s="105"/>
      <c r="I35" s="94"/>
      <c r="J35" s="94"/>
      <c r="K35" s="94"/>
      <c r="M35" s="17"/>
      <c r="N35" s="111"/>
      <c r="O35" s="112"/>
      <c r="P35" s="17"/>
    </row>
    <row r="36" spans="2:17" s="95" customFormat="1" ht="15.75" customHeight="1">
      <c r="B36" s="100"/>
      <c r="C36" s="100"/>
      <c r="D36" s="115"/>
      <c r="E36" s="115" t="s">
        <v>88</v>
      </c>
      <c r="H36" s="105"/>
      <c r="I36" s="94"/>
      <c r="J36" s="94"/>
      <c r="K36" s="94"/>
      <c r="M36" s="17"/>
      <c r="N36" s="111"/>
      <c r="O36" s="112"/>
      <c r="P36" s="17"/>
    </row>
    <row r="37" spans="2:17" s="95" customFormat="1" ht="15.75" customHeight="1">
      <c r="B37" s="100"/>
      <c r="C37" s="100"/>
      <c r="D37" s="115"/>
      <c r="E37" s="115"/>
      <c r="H37" s="105"/>
      <c r="I37" s="94"/>
      <c r="J37" s="94"/>
      <c r="K37" s="94"/>
      <c r="M37" s="17"/>
      <c r="N37" s="111"/>
      <c r="O37" s="112"/>
      <c r="P37" s="17"/>
    </row>
    <row r="38" spans="2:17" s="95" customFormat="1" ht="15.75" customHeight="1">
      <c r="B38" s="100"/>
      <c r="C38" s="100"/>
      <c r="D38" s="115"/>
      <c r="E38" s="115"/>
      <c r="H38" s="105"/>
      <c r="I38" s="94"/>
      <c r="J38" s="94"/>
      <c r="K38" s="94"/>
      <c r="L38" s="95" t="s">
        <v>92</v>
      </c>
      <c r="M38" s="17" t="s">
        <v>93</v>
      </c>
      <c r="N38" s="111"/>
      <c r="O38" s="112"/>
      <c r="P38" s="17"/>
    </row>
    <row r="39" spans="2:17" s="95" customFormat="1" ht="15.75" customHeight="1">
      <c r="B39" s="100">
        <v>4</v>
      </c>
      <c r="C39" s="100"/>
      <c r="D39" s="115" t="s">
        <v>90</v>
      </c>
      <c r="E39" s="115" t="s">
        <v>91</v>
      </c>
      <c r="G39" s="95">
        <v>1</v>
      </c>
      <c r="H39" s="105">
        <v>803</v>
      </c>
      <c r="I39" s="94"/>
      <c r="J39" s="50">
        <f>G39*H39</f>
        <v>803</v>
      </c>
      <c r="K39" s="79" t="s">
        <v>85</v>
      </c>
      <c r="M39" s="17"/>
      <c r="N39" s="118">
        <v>740</v>
      </c>
      <c r="O39" s="120">
        <f>0.76*N39</f>
        <v>562.4</v>
      </c>
      <c r="P39" s="112">
        <v>0.3</v>
      </c>
      <c r="Q39" s="123">
        <f>O39/(1-P39)</f>
        <v>803.42857142857144</v>
      </c>
    </row>
    <row r="40" spans="2:17" s="95" customFormat="1" ht="15.75" customHeight="1">
      <c r="B40" s="100"/>
      <c r="C40" s="100"/>
      <c r="D40" s="115"/>
      <c r="E40" s="115"/>
      <c r="H40" s="105"/>
      <c r="I40" s="94"/>
      <c r="J40" s="94"/>
      <c r="K40" s="94"/>
      <c r="M40" s="17"/>
      <c r="N40" s="118"/>
      <c r="O40" s="112"/>
      <c r="P40" s="17"/>
    </row>
    <row r="41" spans="2:17" s="95" customFormat="1" ht="15.75" customHeight="1">
      <c r="B41" s="100">
        <v>5</v>
      </c>
      <c r="C41" s="100"/>
      <c r="D41" s="115" t="s">
        <v>94</v>
      </c>
      <c r="E41" s="115" t="s">
        <v>95</v>
      </c>
      <c r="G41" s="95">
        <v>1</v>
      </c>
      <c r="H41" s="105">
        <v>1466</v>
      </c>
      <c r="I41" s="94"/>
      <c r="J41" s="50">
        <f>G41*H41</f>
        <v>1466</v>
      </c>
      <c r="K41" s="79" t="s">
        <v>85</v>
      </c>
      <c r="M41" s="17"/>
      <c r="N41" s="118">
        <v>1350</v>
      </c>
      <c r="O41" s="120">
        <f>0.76*N41</f>
        <v>1026</v>
      </c>
      <c r="P41" s="112">
        <v>0.3</v>
      </c>
      <c r="Q41" s="123">
        <f>O41/(1-P41)</f>
        <v>1465.7142857142858</v>
      </c>
    </row>
    <row r="42" spans="2:17" s="95" customFormat="1" ht="15.75" customHeight="1">
      <c r="B42" s="100"/>
      <c r="C42" s="100"/>
      <c r="D42" s="115"/>
      <c r="E42" s="115"/>
      <c r="H42" s="105"/>
      <c r="I42" s="94"/>
      <c r="J42" s="94"/>
      <c r="K42" s="94"/>
      <c r="M42" s="17"/>
      <c r="N42" s="119"/>
      <c r="O42" s="112"/>
      <c r="P42" s="17"/>
    </row>
    <row r="43" spans="2:17" s="95" customFormat="1" ht="15.75" customHeight="1">
      <c r="B43" s="100">
        <v>6</v>
      </c>
      <c r="C43" s="100"/>
      <c r="D43" s="115" t="s">
        <v>96</v>
      </c>
      <c r="E43" s="115" t="s">
        <v>97</v>
      </c>
      <c r="G43" s="95">
        <v>1</v>
      </c>
      <c r="H43" s="105">
        <v>257</v>
      </c>
      <c r="I43" s="94"/>
      <c r="J43" s="50">
        <f>G43*H43</f>
        <v>257</v>
      </c>
      <c r="K43" s="79" t="s">
        <v>85</v>
      </c>
      <c r="L43" s="95">
        <v>40000</v>
      </c>
      <c r="M43" s="17">
        <v>0.45</v>
      </c>
      <c r="N43" s="122">
        <f>L43*M43/100</f>
        <v>180</v>
      </c>
      <c r="O43" s="121">
        <f>N43*1</f>
        <v>180</v>
      </c>
      <c r="P43" s="112">
        <v>0.3</v>
      </c>
      <c r="Q43" s="123">
        <f>O43/(1-P43)</f>
        <v>257.14285714285717</v>
      </c>
    </row>
    <row r="44" spans="2:17" s="95" customFormat="1" ht="15.75" customHeight="1">
      <c r="B44" s="100"/>
      <c r="C44" s="100"/>
      <c r="D44" s="115"/>
      <c r="E44" s="115"/>
      <c r="H44" s="105"/>
      <c r="I44" s="94"/>
      <c r="J44" s="94"/>
      <c r="K44" s="94"/>
      <c r="M44" s="17"/>
      <c r="N44" s="118"/>
      <c r="O44" s="112"/>
      <c r="P44" s="17"/>
    </row>
    <row r="45" spans="2:17" s="95" customFormat="1" ht="15.75" customHeight="1">
      <c r="B45" s="100">
        <v>7</v>
      </c>
      <c r="C45" s="100"/>
      <c r="D45" s="115" t="s">
        <v>98</v>
      </c>
      <c r="E45" s="115" t="s">
        <v>99</v>
      </c>
      <c r="G45" s="95">
        <v>1</v>
      </c>
      <c r="H45" s="105">
        <v>3691</v>
      </c>
      <c r="I45" s="94"/>
      <c r="J45" s="50">
        <f>G45*H45</f>
        <v>3691</v>
      </c>
      <c r="K45" s="79" t="s">
        <v>85</v>
      </c>
      <c r="M45" s="17"/>
      <c r="N45" s="118">
        <v>3400</v>
      </c>
      <c r="O45" s="120">
        <f>0.76*N45</f>
        <v>2584</v>
      </c>
      <c r="P45" s="112">
        <v>0.3</v>
      </c>
      <c r="Q45" s="123">
        <f>O45/(1-P45)</f>
        <v>3691.4285714285716</v>
      </c>
    </row>
    <row r="46" spans="2:17" s="95" customFormat="1" ht="15.75" customHeight="1">
      <c r="B46" s="100"/>
      <c r="C46" s="100"/>
      <c r="D46" s="115"/>
      <c r="E46" s="115"/>
      <c r="H46" s="105"/>
      <c r="I46" s="94"/>
      <c r="J46" s="94"/>
      <c r="K46" s="94"/>
      <c r="M46" s="17"/>
      <c r="N46" s="118"/>
      <c r="O46" s="112"/>
      <c r="P46" s="17"/>
    </row>
    <row r="47" spans="2:17" s="95" customFormat="1" ht="15.75" customHeight="1">
      <c r="B47" s="100">
        <v>8</v>
      </c>
      <c r="C47" s="100"/>
      <c r="D47" s="115" t="s">
        <v>100</v>
      </c>
      <c r="E47" s="115" t="s">
        <v>101</v>
      </c>
      <c r="G47" s="95">
        <v>1</v>
      </c>
      <c r="H47" s="105">
        <v>1194</v>
      </c>
      <c r="I47" s="94"/>
      <c r="J47" s="50">
        <f>G47*H47</f>
        <v>1194</v>
      </c>
      <c r="K47" s="79" t="s">
        <v>85</v>
      </c>
      <c r="M47" s="17"/>
      <c r="N47" s="118">
        <v>1100</v>
      </c>
      <c r="O47" s="120">
        <f>0.76*N47</f>
        <v>836</v>
      </c>
      <c r="P47" s="112">
        <v>0.3</v>
      </c>
      <c r="Q47" s="123">
        <f>O47/(1-P47)</f>
        <v>1194.2857142857144</v>
      </c>
    </row>
    <row r="48" spans="2:17" s="95" customFormat="1" ht="15.75" customHeight="1">
      <c r="B48" s="100"/>
      <c r="C48" s="100"/>
      <c r="D48" s="115"/>
      <c r="E48" s="115"/>
      <c r="H48" s="105"/>
      <c r="I48" s="94"/>
      <c r="J48" s="94"/>
      <c r="K48" s="94"/>
      <c r="M48" s="17"/>
      <c r="N48" s="111"/>
      <c r="O48" s="112"/>
      <c r="P48" s="17"/>
    </row>
    <row r="49" spans="1:230" s="95" customFormat="1" ht="15.75" customHeight="1">
      <c r="B49" s="100"/>
      <c r="C49" s="100"/>
      <c r="D49" s="116"/>
      <c r="E49" s="103"/>
      <c r="H49" s="105"/>
      <c r="I49" s="94"/>
      <c r="J49" s="94"/>
      <c r="K49" s="94"/>
      <c r="M49" s="17"/>
      <c r="N49" s="111"/>
      <c r="O49" s="112"/>
      <c r="P49" s="17"/>
    </row>
    <row r="50" spans="1:230" ht="15.75" customHeight="1" thickBot="1">
      <c r="A50" s="17"/>
      <c r="B50" s="61"/>
      <c r="C50" s="62"/>
      <c r="D50" s="63"/>
      <c r="E50" s="64"/>
      <c r="F50" s="65"/>
      <c r="G50" s="93"/>
      <c r="H50" s="66"/>
      <c r="I50" s="67"/>
      <c r="J50" s="67"/>
      <c r="K50" s="80"/>
    </row>
    <row r="51" spans="1:230" ht="15.75" customHeight="1">
      <c r="A51" s="17"/>
      <c r="B51" s="11"/>
      <c r="C51" s="11"/>
      <c r="D51" s="12"/>
      <c r="E51" s="21"/>
      <c r="F51" s="11"/>
      <c r="G51" s="33" t="s">
        <v>26</v>
      </c>
      <c r="H51" s="51" t="s">
        <v>4</v>
      </c>
      <c r="I51" s="50"/>
      <c r="J51" s="50">
        <f>SUM(J21:J50)</f>
        <v>10099</v>
      </c>
      <c r="K51" s="60"/>
    </row>
    <row r="52" spans="1:230" ht="15.75" customHeight="1">
      <c r="A52" s="17"/>
      <c r="B52" s="11"/>
      <c r="C52" s="11"/>
      <c r="D52" s="12"/>
      <c r="E52" s="44"/>
      <c r="F52" s="42"/>
      <c r="G52" s="43" t="s">
        <v>19</v>
      </c>
      <c r="H52" s="52" t="s">
        <v>4</v>
      </c>
      <c r="I52" s="53"/>
      <c r="J52" s="53">
        <v>150</v>
      </c>
      <c r="K52" s="58"/>
    </row>
    <row r="53" spans="1:230" ht="15.75" customHeight="1">
      <c r="A53" s="17"/>
      <c r="B53" s="11"/>
      <c r="C53" s="11"/>
      <c r="D53" s="12"/>
      <c r="E53" s="45"/>
      <c r="F53" s="46"/>
      <c r="G53" s="57" t="s">
        <v>2</v>
      </c>
      <c r="H53" s="54" t="s">
        <v>4</v>
      </c>
      <c r="I53" s="55"/>
      <c r="J53" s="55">
        <v>0</v>
      </c>
      <c r="K53" s="59"/>
    </row>
    <row r="54" spans="1:230" ht="15.75" customHeight="1" thickBot="1">
      <c r="A54" s="17"/>
      <c r="B54" s="62"/>
      <c r="C54" s="62"/>
      <c r="D54" s="61"/>
      <c r="E54" s="70"/>
      <c r="F54" s="71"/>
      <c r="G54" s="72" t="s">
        <v>20</v>
      </c>
      <c r="H54" s="73" t="s">
        <v>4</v>
      </c>
      <c r="I54" s="74"/>
      <c r="J54" s="74"/>
      <c r="K54" s="75"/>
    </row>
    <row r="55" spans="1:230" ht="15.75" customHeight="1">
      <c r="A55" s="17"/>
      <c r="B55" s="11"/>
      <c r="C55" s="11"/>
      <c r="D55" s="12"/>
      <c r="E55" s="21"/>
      <c r="F55" s="11"/>
      <c r="G55" s="31" t="s">
        <v>33</v>
      </c>
      <c r="H55" s="51" t="s">
        <v>4</v>
      </c>
      <c r="I55" s="50"/>
      <c r="J55" s="50">
        <f>IF(J51&lt;150, 150, J51)</f>
        <v>10099</v>
      </c>
      <c r="K55" s="60"/>
    </row>
    <row r="56" spans="1:230" ht="15.75" customHeight="1" thickBot="1">
      <c r="A56" s="17"/>
      <c r="B56" s="62"/>
      <c r="C56" s="62"/>
      <c r="D56" s="61"/>
      <c r="E56" s="64"/>
      <c r="F56" s="62"/>
      <c r="G56" s="68" t="s">
        <v>32</v>
      </c>
      <c r="H56" s="66" t="s">
        <v>4</v>
      </c>
      <c r="I56" s="67"/>
      <c r="J56" s="67"/>
      <c r="K56" s="69"/>
    </row>
    <row r="57" spans="1:230" ht="15.75" customHeight="1">
      <c r="A57" s="17"/>
      <c r="B57" s="11"/>
      <c r="C57" s="11"/>
      <c r="D57" s="12"/>
      <c r="E57" s="17"/>
      <c r="F57" s="11"/>
      <c r="G57" s="56" t="s">
        <v>26</v>
      </c>
      <c r="H57" s="51" t="s">
        <v>4</v>
      </c>
      <c r="I57" s="50"/>
      <c r="J57" s="51">
        <f>SUM(J55:J56)</f>
        <v>10099</v>
      </c>
      <c r="K57" s="60"/>
    </row>
    <row r="58" spans="1:230" ht="15.75" customHeight="1">
      <c r="A58" s="17"/>
      <c r="B58" s="11"/>
      <c r="C58" s="11"/>
      <c r="D58" s="12"/>
      <c r="E58" s="17"/>
      <c r="F58" s="11"/>
      <c r="G58" s="56"/>
      <c r="H58" s="51"/>
      <c r="I58" s="50"/>
      <c r="J58" s="51"/>
      <c r="K58" s="60"/>
    </row>
    <row r="59" spans="1:230" s="17" customFormat="1" ht="15.75" customHeight="1">
      <c r="B59" s="27" t="s">
        <v>42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7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44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31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8" t="s">
        <v>63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60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61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7" t="s">
        <v>62</v>
      </c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C68" s="11"/>
      <c r="D68" s="76" t="s">
        <v>34</v>
      </c>
      <c r="E68" s="11"/>
      <c r="F68" s="11"/>
      <c r="G68" s="13"/>
      <c r="H68" s="14"/>
      <c r="I68" s="11"/>
      <c r="J68" s="78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 t="s">
        <v>35</v>
      </c>
      <c r="E69" s="18" t="s">
        <v>53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56"/>
      <c r="E70" s="18" t="s">
        <v>54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36</v>
      </c>
      <c r="E71" s="90" t="s">
        <v>52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37</v>
      </c>
      <c r="E72" s="17" t="s">
        <v>5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38</v>
      </c>
      <c r="E73" s="22" t="s">
        <v>21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39</v>
      </c>
      <c r="E74" s="23" t="s">
        <v>48</v>
      </c>
      <c r="K74" s="21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D75" s="26" t="s">
        <v>40</v>
      </c>
      <c r="E75" s="17" t="s">
        <v>49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 t="s">
        <v>41</v>
      </c>
      <c r="E76" s="11" t="s">
        <v>22</v>
      </c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43</v>
      </c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8"/>
      <c r="C81" s="8"/>
      <c r="D81" s="11"/>
      <c r="E81" s="11"/>
      <c r="F81" s="11"/>
      <c r="G81" s="24"/>
      <c r="H81" s="11"/>
      <c r="I81" s="11"/>
      <c r="J81" s="24"/>
      <c r="K81" s="25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58</v>
      </c>
      <c r="C82" s="11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1" t="s">
        <v>57</v>
      </c>
      <c r="C83" s="8"/>
      <c r="D83" s="11"/>
      <c r="E83" s="11"/>
      <c r="F83" s="11"/>
      <c r="G83" s="24"/>
      <c r="H83" s="11"/>
      <c r="I83" s="11"/>
      <c r="J83" s="24"/>
      <c r="K83" s="24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3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tel:%2B370 610 45388"/>
    <hyperlink ref="D10" r:id="rId4" display="tel:%2B370 5 2711721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2012-12-17T13:02:21Z</dcterms:modified>
</cp:coreProperties>
</file>