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H30" i="1" l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N23" i="1"/>
  <c r="P23" i="1"/>
  <c r="N24" i="1"/>
  <c r="P24" i="1"/>
  <c r="N25" i="1"/>
  <c r="P25" i="1"/>
  <c r="N26" i="1"/>
  <c r="P26" i="1"/>
  <c r="N27" i="1"/>
  <c r="P27" i="1"/>
  <c r="N28" i="1"/>
  <c r="P28" i="1"/>
  <c r="N29" i="1"/>
  <c r="P29" i="1"/>
  <c r="N30" i="1"/>
  <c r="P30" i="1"/>
  <c r="P22" i="1"/>
  <c r="N22" i="1"/>
  <c r="L24" i="1"/>
  <c r="L27" i="1"/>
  <c r="L26" i="1"/>
  <c r="L30" i="1" l="1"/>
  <c r="L28" i="1"/>
  <c r="L29" i="1"/>
  <c r="L25" i="1"/>
  <c r="L23" i="1" l="1"/>
  <c r="L22" i="1"/>
  <c r="J22" i="1" l="1"/>
  <c r="J37" i="1" s="1"/>
  <c r="J41" i="1" s="1"/>
  <c r="J43" i="1" s="1"/>
</calcChain>
</file>

<file path=xl/sharedStrings.xml><?xml version="1.0" encoding="utf-8"?>
<sst xmlns="http://schemas.openxmlformats.org/spreadsheetml/2006/main" count="117" uniqueCount="90">
  <si>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</si>
  <si>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</si>
  <si>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</si>
  <si>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</si>
  <si>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</si>
  <si>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</si>
  <si>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</si>
  <si>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</si>
  <si>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</si>
  <si>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</si>
  <si>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</si>
  <si>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</si>
  <si>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</si>
  <si>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</si>
  <si>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</si>
  <si>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</si>
  <si>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</si>
  <si>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</si>
  <si>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</si>
  <si>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</si>
  <si>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</si>
  <si>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</si>
  <si>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</si>
  <si>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</si>
  <si>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</si>
  <si>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</si>
  <si>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</si>
  <si>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</si>
  <si>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</si>
  <si>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</si>
  <si>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</si>
  <si>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</si>
  <si>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</si>
  <si>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</si>
  <si>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</si>
  <si>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</si>
  <si>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</si>
  <si>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</si>
  <si>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</si>
  <si>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</si>
  <si>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</si>
  <si>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</si>
  <si>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</si>
  <si>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</si>
  <si>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</si>
  <si>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</si>
  <si>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</si>
  <si>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</si>
  <si>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</si>
  <si>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</si>
  <si>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</si>
  <si>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</si>
  <si>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</si>
  <si>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</si>
  <si>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</si>
  <si>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</si>
  <si>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</si>
  <si>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</si>
  <si>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</si>
  <si>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</si>
  <si>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</si>
  <si>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</si>
  <si>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</si>
  <si>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</si>
  <si>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</si>
  <si>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</si>
  <si>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</si>
  <si>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</si>
  <si>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</si>
  <si>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Q2012RH338</t>
  </si>
  <si>
    <t>MGG18F-150PA11KK1AHA-2-YJ</t>
  </si>
  <si>
    <t>MGG18F-065PA11KK1AHA-2-YJ</t>
  </si>
  <si>
    <t>MGG18F-040PA11KK1AHA-2-YJ</t>
  </si>
  <si>
    <t>Murat Bayram</t>
  </si>
  <si>
    <t>HTG / ENTEK TEKNİK A.S.</t>
  </si>
  <si>
    <t>Cevizli Mah. Tansel Cad.</t>
  </si>
  <si>
    <t>No:18 Maltepe / ISTANBUL</t>
  </si>
  <si>
    <t>Tel: 0 216 459 8660</t>
  </si>
  <si>
    <t>Fax: 0 216 459 8370</t>
  </si>
  <si>
    <t>MTG 15A-200PA1KKFAAJ-2X-CJK</t>
  </si>
  <si>
    <t>MTG 15A-080PA1KKFAAJ-2X-CJK</t>
  </si>
  <si>
    <r>
      <t>MGG10C-GH4A-2B1X-EJ ==&gt; MGG14C-PH4A-2B1X</t>
    </r>
    <r>
      <rPr>
        <b/>
        <sz val="10"/>
        <color rgb="FFFF0000"/>
        <rFont val="Arial"/>
        <family val="2"/>
      </rPr>
      <t>-E</t>
    </r>
    <r>
      <rPr>
        <b/>
        <sz val="10"/>
        <rFont val="Arial"/>
        <family val="2"/>
      </rPr>
      <t>J</t>
    </r>
  </si>
  <si>
    <t>MGG11F-400PA11KK1AHA-2-ACL ==&gt; MGG18F-400PA11KK1AHA-2-CL</t>
  </si>
  <si>
    <t>MGG11F-300PA11KK1AHA-2-ACL ==&gt; MGG18F-300PA11KK1AHA-2-CL</t>
  </si>
  <si>
    <t>Electromagnetic flowmeter 2 wires</t>
  </si>
  <si>
    <t>Electromagnetic flowmeter Converter</t>
  </si>
  <si>
    <t>Electromagnetic flowmeter detector</t>
  </si>
  <si>
    <t>MGG14C-BH4A-2BXX-YJ ==&gt; MGG14C-MA4H-2B1X-YJ</t>
  </si>
  <si>
    <t>12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</si>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</sst>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9" fillId="0" borderId="0" xfId="5">
      <alignment vertical="center"/>
    </xf>
    <xf numFmtId="0" fontId="9" fillId="0" borderId="0" xfId="5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6"/>
  <sheetViews>
    <sheetView tabSelected="1" topLeftCell="B1" zoomScaleNormal="100" workbookViewId="0">
      <selection activeCell="G23" sqref="G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63.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3" width="9" style="84" customWidth="1"/>
    <col min="14" max="14" width="13.375" style="84" customWidth="1"/>
    <col min="15" max="15" width="9" style="84" customWidth="1"/>
    <col min="16" max="16" width="7.875" style="84" bestFit="1" customWidth="1"/>
    <col min="17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  <c r="HS2" s="1"/>
      <c r="HT2" s="1"/>
      <c r="HU2" s="1"/>
      <c r="HV2" s="1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HS3" s="1"/>
      <c r="HT3" s="1"/>
      <c r="HU3" s="1"/>
      <c r="HV3" s="1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</row>
    <row r="7" spans="1:230" ht="15.75" customHeight="1">
      <c r="A7" s="17"/>
      <c r="B7" s="33" t="s">
        <v>15</v>
      </c>
      <c r="C7" s="21"/>
      <c r="D7" s="114" t="s">
        <v>73</v>
      </c>
      <c r="E7" s="17"/>
      <c r="F7" s="85"/>
      <c r="G7" s="21"/>
      <c r="H7" s="33" t="s">
        <v>1</v>
      </c>
      <c r="I7" s="17"/>
      <c r="J7" s="77">
        <v>41171</v>
      </c>
      <c r="K7" s="21"/>
      <c r="L7"/>
      <c r="M7"/>
      <c r="N7"/>
      <c r="O7"/>
      <c r="HS7" s="1"/>
      <c r="HT7" s="1"/>
      <c r="HU7" s="1"/>
      <c r="HV7" s="1"/>
    </row>
    <row r="8" spans="1:230" ht="15.75" customHeight="1">
      <c r="A8" s="17"/>
      <c r="B8" s="21"/>
      <c r="C8" s="21"/>
      <c r="D8" s="114" t="s">
        <v>74</v>
      </c>
      <c r="E8" s="17"/>
      <c r="F8" s="84"/>
      <c r="G8" s="33"/>
      <c r="H8" s="17"/>
      <c r="I8" s="17"/>
      <c r="J8" s="17"/>
      <c r="K8" s="21"/>
      <c r="L8"/>
      <c r="M8"/>
      <c r="N8"/>
      <c r="O8"/>
      <c r="HS8" s="1"/>
      <c r="HT8" s="1"/>
      <c r="HU8" s="1"/>
      <c r="HV8" s="1"/>
    </row>
    <row r="9" spans="1:230" ht="15.75" customHeight="1">
      <c r="A9" s="17"/>
      <c r="B9" s="21"/>
      <c r="C9" s="21"/>
      <c r="D9" s="114" t="s">
        <v>75</v>
      </c>
      <c r="E9" s="17"/>
      <c r="F9" s="84"/>
      <c r="G9" s="33"/>
      <c r="H9" s="17"/>
      <c r="J9" s="17"/>
      <c r="K9" s="21"/>
      <c r="L9"/>
      <c r="M9"/>
      <c r="N9"/>
      <c r="O9"/>
      <c r="HS9" s="1"/>
      <c r="HT9" s="1"/>
      <c r="HU9" s="1"/>
      <c r="HV9" s="1"/>
    </row>
    <row r="10" spans="1:230" ht="15.75" customHeight="1">
      <c r="A10" s="17"/>
      <c r="B10" s="21"/>
      <c r="C10" s="21"/>
      <c r="D10" s="114" t="s">
        <v>76</v>
      </c>
      <c r="E10" s="87"/>
      <c r="G10" s="21"/>
      <c r="H10" s="20" t="s">
        <v>16</v>
      </c>
      <c r="J10" s="17"/>
      <c r="K10" s="35"/>
      <c r="L10"/>
      <c r="M10"/>
      <c r="N10"/>
      <c r="O10"/>
      <c r="HS10" s="1"/>
      <c r="HT10" s="1"/>
      <c r="HU10" s="1"/>
      <c r="HV10" s="1"/>
    </row>
    <row r="11" spans="1:230" ht="15.75" customHeight="1">
      <c r="A11" s="17"/>
      <c r="B11" s="81" t="s">
        <v>27</v>
      </c>
      <c r="C11" s="21"/>
      <c r="D11" s="114" t="s">
        <v>77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HS11" s="1"/>
      <c r="HT11" s="1"/>
      <c r="HU11" s="1"/>
      <c r="HV11" s="1"/>
    </row>
    <row r="12" spans="1:230" ht="15.75" customHeight="1">
      <c r="A12" s="17"/>
      <c r="B12" s="81" t="s">
        <v>30</v>
      </c>
      <c r="C12" s="21"/>
      <c r="D12" s="114" t="s">
        <v>78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HS12" s="1"/>
      <c r="HT12" s="1"/>
      <c r="HU12" s="1"/>
      <c r="HV12" s="1"/>
    </row>
    <row r="13" spans="1:230" ht="15.75" customHeight="1">
      <c r="A13" s="17"/>
      <c r="B13" s="81" t="s">
        <v>29</v>
      </c>
      <c r="C13" s="21"/>
      <c r="D13" s="112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HS13" s="1"/>
      <c r="HT13" s="1"/>
      <c r="HU13" s="1"/>
      <c r="HV13" s="1"/>
    </row>
    <row r="14" spans="1:230" ht="15.75" customHeight="1">
      <c r="A14" s="17"/>
      <c r="B14" s="81" t="s">
        <v>45</v>
      </c>
      <c r="C14" s="17"/>
      <c r="D14" s="113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HS14" s="1"/>
      <c r="HT14" s="1"/>
      <c r="HU14" s="1"/>
      <c r="HV14" s="1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HS15" s="1"/>
      <c r="HT15" s="1"/>
      <c r="HU15" s="1"/>
      <c r="HV15" s="1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4"/>
      <c r="E21" s="102"/>
      <c r="G21" s="105"/>
      <c r="H21" s="106"/>
      <c r="I21" s="50"/>
      <c r="J21" s="50"/>
      <c r="K21" s="79"/>
      <c r="L21" s="109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15">
        <v>1</v>
      </c>
      <c r="C22" s="114"/>
      <c r="D22" s="114" t="s">
        <v>79</v>
      </c>
      <c r="E22" s="114" t="s">
        <v>84</v>
      </c>
      <c r="F22" s="114"/>
      <c r="G22" s="115">
        <v>2</v>
      </c>
      <c r="H22" s="114">
        <f>ROUND(P22,0)</f>
        <v>4086</v>
      </c>
      <c r="I22" s="50"/>
      <c r="J22" s="50">
        <f>G22*H22</f>
        <v>8172</v>
      </c>
      <c r="K22" s="79" t="s">
        <v>88</v>
      </c>
      <c r="L22" s="107">
        <f>1335+41+155+9+10+45+52+4</f>
        <v>1651</v>
      </c>
      <c r="M22" s="114">
        <v>0.19800000000000001</v>
      </c>
      <c r="N22" s="110">
        <f>L22*M22*1000/100</f>
        <v>3268.98</v>
      </c>
      <c r="O22" s="111">
        <v>0.2</v>
      </c>
      <c r="P22" s="17">
        <f>N22/(1-O22)</f>
        <v>4086.2249999999999</v>
      </c>
    </row>
    <row r="23" spans="1:16" s="95" customFormat="1" ht="15.75" customHeight="1">
      <c r="B23" s="115">
        <v>2</v>
      </c>
      <c r="C23" s="114"/>
      <c r="D23" s="114" t="s">
        <v>80</v>
      </c>
      <c r="E23" s="114" t="s">
        <v>84</v>
      </c>
      <c r="F23" s="114"/>
      <c r="G23" s="115">
        <v>1</v>
      </c>
      <c r="H23" s="114">
        <f t="shared" ref="H23:H30" si="0">ROUND(P23,0)</f>
        <v>2129</v>
      </c>
      <c r="I23" s="50"/>
      <c r="J23" s="50">
        <f t="shared" ref="J23:J30" si="1">G23*H23</f>
        <v>2129</v>
      </c>
      <c r="K23" s="79" t="s">
        <v>88</v>
      </c>
      <c r="L23" s="107">
        <f>580+52+41+67+9+10+45+52+4</f>
        <v>860</v>
      </c>
      <c r="M23" s="114">
        <v>0.19800000000000001</v>
      </c>
      <c r="N23" s="110">
        <f t="shared" ref="N23:N30" si="2">L23*M23*1000/100</f>
        <v>1702.8</v>
      </c>
      <c r="O23" s="111">
        <v>0.2</v>
      </c>
      <c r="P23" s="17">
        <f t="shared" ref="P23:P30" si="3">N23/(1-O23)</f>
        <v>2128.5</v>
      </c>
    </row>
    <row r="24" spans="1:16" s="95" customFormat="1" ht="15.75" customHeight="1">
      <c r="B24" s="115">
        <v>3</v>
      </c>
      <c r="C24" s="114"/>
      <c r="D24" s="114" t="s">
        <v>81</v>
      </c>
      <c r="E24" s="114" t="s">
        <v>85</v>
      </c>
      <c r="F24" s="114"/>
      <c r="G24" s="115">
        <v>4</v>
      </c>
      <c r="H24" s="114">
        <f t="shared" si="0"/>
        <v>1136</v>
      </c>
      <c r="I24" s="50"/>
      <c r="J24" s="50">
        <f t="shared" si="1"/>
        <v>4544</v>
      </c>
      <c r="K24" s="79" t="s">
        <v>88</v>
      </c>
      <c r="L24" s="108">
        <f>315+45+10+20+4+200</f>
        <v>594</v>
      </c>
      <c r="M24" s="114">
        <v>0.153</v>
      </c>
      <c r="N24" s="110">
        <f t="shared" si="2"/>
        <v>908.82</v>
      </c>
      <c r="O24" s="111">
        <v>0.2</v>
      </c>
      <c r="P24" s="17">
        <f t="shared" si="3"/>
        <v>1136.0250000000001</v>
      </c>
    </row>
    <row r="25" spans="1:16" s="95" customFormat="1" ht="15.75" customHeight="1">
      <c r="B25" s="115">
        <v>4</v>
      </c>
      <c r="C25" s="114"/>
      <c r="D25" s="114" t="s">
        <v>87</v>
      </c>
      <c r="E25" s="114" t="s">
        <v>85</v>
      </c>
      <c r="F25" s="114"/>
      <c r="G25" s="115">
        <v>10</v>
      </c>
      <c r="H25" s="114">
        <f t="shared" si="0"/>
        <v>754</v>
      </c>
      <c r="I25" s="50"/>
      <c r="J25" s="50">
        <f t="shared" si="1"/>
        <v>7540</v>
      </c>
      <c r="K25" s="79" t="s">
        <v>88</v>
      </c>
      <c r="L25" s="108">
        <f>315+45+10+20+4</f>
        <v>394</v>
      </c>
      <c r="M25" s="114">
        <v>0.153</v>
      </c>
      <c r="N25" s="110">
        <f t="shared" si="2"/>
        <v>602.82000000000005</v>
      </c>
      <c r="O25" s="111">
        <v>0.2</v>
      </c>
      <c r="P25" s="17">
        <f t="shared" si="3"/>
        <v>753.52499999999998</v>
      </c>
    </row>
    <row r="26" spans="1:16" s="95" customFormat="1" ht="15.75" customHeight="1">
      <c r="B26" s="115">
        <v>5</v>
      </c>
      <c r="C26" s="114"/>
      <c r="D26" s="114" t="s">
        <v>82</v>
      </c>
      <c r="E26" s="114" t="s">
        <v>86</v>
      </c>
      <c r="F26" s="114"/>
      <c r="G26" s="115">
        <v>1</v>
      </c>
      <c r="H26" s="114">
        <f t="shared" si="0"/>
        <v>8265</v>
      </c>
      <c r="I26" s="50"/>
      <c r="J26" s="50">
        <f t="shared" si="1"/>
        <v>8265</v>
      </c>
      <c r="K26" s="79" t="s">
        <v>88</v>
      </c>
      <c r="L26" s="108">
        <f>4035+85+41+360+50+45+8</f>
        <v>4624</v>
      </c>
      <c r="M26" s="114">
        <v>0.14299999999999999</v>
      </c>
      <c r="N26" s="110">
        <f t="shared" si="2"/>
        <v>6612.32</v>
      </c>
      <c r="O26" s="111">
        <v>0.2</v>
      </c>
      <c r="P26" s="17">
        <f t="shared" si="3"/>
        <v>8265.4</v>
      </c>
    </row>
    <row r="27" spans="1:16" s="95" customFormat="1" ht="15.75" customHeight="1">
      <c r="B27" s="115">
        <v>6</v>
      </c>
      <c r="C27" s="114"/>
      <c r="D27" s="114" t="s">
        <v>83</v>
      </c>
      <c r="E27" s="114" t="s">
        <v>86</v>
      </c>
      <c r="F27" s="114"/>
      <c r="G27" s="115">
        <v>3</v>
      </c>
      <c r="H27" s="114">
        <f t="shared" si="0"/>
        <v>5656</v>
      </c>
      <c r="I27" s="50"/>
      <c r="J27" s="50">
        <f t="shared" si="1"/>
        <v>16968</v>
      </c>
      <c r="K27" s="79" t="s">
        <v>88</v>
      </c>
      <c r="L27" s="95">
        <f>2736+54+41+240+40+45+8</f>
        <v>3164</v>
      </c>
      <c r="M27" s="114">
        <v>0.14299999999999999</v>
      </c>
      <c r="N27" s="110">
        <f t="shared" si="2"/>
        <v>4524.5199999999995</v>
      </c>
      <c r="O27" s="111">
        <v>0.2</v>
      </c>
      <c r="P27" s="17">
        <f t="shared" si="3"/>
        <v>5655.6499999999987</v>
      </c>
    </row>
    <row r="28" spans="1:16" s="95" customFormat="1" ht="15.75" customHeight="1">
      <c r="B28" s="115">
        <v>7</v>
      </c>
      <c r="C28" s="114"/>
      <c r="D28" s="114" t="s">
        <v>70</v>
      </c>
      <c r="E28" s="114" t="s">
        <v>86</v>
      </c>
      <c r="F28" s="114"/>
      <c r="G28" s="115">
        <v>2</v>
      </c>
      <c r="H28" s="114">
        <f t="shared" si="0"/>
        <v>2126</v>
      </c>
      <c r="I28" s="50"/>
      <c r="J28" s="50">
        <f t="shared" si="1"/>
        <v>4252</v>
      </c>
      <c r="K28" s="79" t="s">
        <v>88</v>
      </c>
      <c r="L28" s="95">
        <f>787+13+214+41+124+10+80</f>
        <v>1269</v>
      </c>
      <c r="M28" s="114">
        <v>0.13400000000000001</v>
      </c>
      <c r="N28" s="110">
        <f t="shared" si="2"/>
        <v>1700.4600000000003</v>
      </c>
      <c r="O28" s="111">
        <v>0.2</v>
      </c>
      <c r="P28" s="17">
        <f t="shared" si="3"/>
        <v>2125.5750000000003</v>
      </c>
    </row>
    <row r="29" spans="1:16" s="95" customFormat="1" ht="15.75" customHeight="1">
      <c r="B29" s="115">
        <v>8</v>
      </c>
      <c r="C29" s="114"/>
      <c r="D29" s="114" t="s">
        <v>71</v>
      </c>
      <c r="E29" s="114" t="s">
        <v>86</v>
      </c>
      <c r="F29" s="114"/>
      <c r="G29" s="115">
        <v>4</v>
      </c>
      <c r="H29" s="114">
        <f t="shared" si="0"/>
        <v>1090</v>
      </c>
      <c r="I29" s="50"/>
      <c r="J29" s="50">
        <f t="shared" si="1"/>
        <v>4360</v>
      </c>
      <c r="K29" s="79" t="s">
        <v>88</v>
      </c>
      <c r="L29" s="95">
        <f>360+73+41+67+10+19</f>
        <v>570</v>
      </c>
      <c r="M29" s="114">
        <v>0.153</v>
      </c>
      <c r="N29" s="110">
        <f t="shared" si="2"/>
        <v>872.1</v>
      </c>
      <c r="O29" s="111">
        <v>0.2</v>
      </c>
      <c r="P29" s="17">
        <f t="shared" si="3"/>
        <v>1090.125</v>
      </c>
    </row>
    <row r="30" spans="1:16" s="95" customFormat="1" ht="15.75" customHeight="1">
      <c r="B30" s="115">
        <v>9</v>
      </c>
      <c r="C30" s="114"/>
      <c r="D30" s="114" t="s">
        <v>72</v>
      </c>
      <c r="E30" s="114" t="s">
        <v>86</v>
      </c>
      <c r="F30" s="114"/>
      <c r="G30" s="115">
        <v>2</v>
      </c>
      <c r="H30" s="114">
        <f t="shared" si="0"/>
        <v>889</v>
      </c>
      <c r="I30" s="50"/>
      <c r="J30" s="50">
        <f t="shared" si="1"/>
        <v>1778</v>
      </c>
      <c r="K30" s="79" t="s">
        <v>88</v>
      </c>
      <c r="L30" s="95">
        <f>290+58+41+52+10+14</f>
        <v>465</v>
      </c>
      <c r="M30" s="114">
        <v>0.153</v>
      </c>
      <c r="N30" s="110">
        <f t="shared" si="2"/>
        <v>711.45</v>
      </c>
      <c r="O30" s="111">
        <v>0.2</v>
      </c>
      <c r="P30" s="17">
        <f t="shared" si="3"/>
        <v>889.3125</v>
      </c>
    </row>
    <row r="31" spans="1:16" s="95" customFormat="1" ht="15.75" customHeight="1">
      <c r="B31" s="114"/>
      <c r="C31" s="114"/>
      <c r="D31" s="114"/>
      <c r="E31" s="114"/>
      <c r="F31" s="114"/>
      <c r="G31" s="115"/>
      <c r="H31" s="114"/>
      <c r="I31" s="94"/>
      <c r="J31" s="50"/>
      <c r="K31" s="79"/>
      <c r="M31" s="98"/>
      <c r="N31" s="96"/>
      <c r="O31" s="97"/>
    </row>
    <row r="32" spans="1:16" s="95" customFormat="1" ht="15.75" customHeight="1">
      <c r="B32" s="100"/>
      <c r="C32" s="100"/>
      <c r="D32" s="104"/>
      <c r="E32" s="103"/>
      <c r="H32" s="106"/>
      <c r="I32" s="94"/>
      <c r="J32" s="50"/>
      <c r="K32" s="79"/>
      <c r="M32" s="98"/>
      <c r="N32" s="96"/>
      <c r="O32" s="97"/>
    </row>
    <row r="33" spans="1:230" s="95" customFormat="1" ht="15.75" customHeight="1">
      <c r="B33" s="100"/>
      <c r="C33" s="100"/>
      <c r="D33" s="104"/>
      <c r="E33" s="103"/>
      <c r="H33" s="106"/>
      <c r="I33" s="94"/>
      <c r="J33" s="50"/>
      <c r="K33" s="79"/>
      <c r="M33" s="98"/>
      <c r="N33" s="96"/>
      <c r="O33" s="97"/>
    </row>
    <row r="34" spans="1:230" s="95" customFormat="1" ht="15.75" customHeight="1">
      <c r="B34" s="100"/>
      <c r="C34" s="100"/>
      <c r="D34" s="104"/>
      <c r="E34" s="103"/>
      <c r="H34" s="106"/>
      <c r="I34" s="94"/>
      <c r="J34" s="50"/>
      <c r="K34" s="79"/>
      <c r="M34" s="98"/>
      <c r="N34" s="96"/>
      <c r="O34" s="97"/>
    </row>
    <row r="35" spans="1:230" s="95" customFormat="1" ht="15.75" customHeight="1">
      <c r="B35" s="100"/>
      <c r="C35" s="100"/>
      <c r="D35" s="104"/>
      <c r="E35" s="103"/>
      <c r="H35" s="106"/>
      <c r="I35" s="94"/>
      <c r="J35" s="94"/>
      <c r="K35" s="94"/>
    </row>
    <row r="36" spans="1:230" ht="15.75" customHeight="1" thickBot="1">
      <c r="A36" s="17"/>
      <c r="B36" s="61"/>
      <c r="C36" s="62"/>
      <c r="D36" s="63"/>
      <c r="E36" s="64"/>
      <c r="F36" s="65"/>
      <c r="G36" s="93"/>
      <c r="H36" s="66"/>
      <c r="I36" s="67"/>
      <c r="J36" s="67"/>
      <c r="K36" s="80"/>
    </row>
    <row r="37" spans="1:230" ht="15.75" customHeight="1">
      <c r="A37" s="17"/>
      <c r="B37" s="11"/>
      <c r="C37" s="11"/>
      <c r="D37" s="12"/>
      <c r="E37" s="21"/>
      <c r="F37" s="11"/>
      <c r="G37" s="33" t="s">
        <v>26</v>
      </c>
      <c r="H37" s="51" t="s">
        <v>4</v>
      </c>
      <c r="I37" s="50"/>
      <c r="J37" s="50">
        <f>SUM(J21:J36)</f>
        <v>58008</v>
      </c>
      <c r="K37" s="60"/>
    </row>
    <row r="38" spans="1:230" ht="15.75" customHeight="1">
      <c r="A38" s="17"/>
      <c r="B38" s="11"/>
      <c r="C38" s="11"/>
      <c r="D38" s="12"/>
      <c r="E38" s="44"/>
      <c r="F38" s="42"/>
      <c r="G38" s="43" t="s">
        <v>19</v>
      </c>
      <c r="H38" s="52" t="s">
        <v>4</v>
      </c>
      <c r="I38" s="53"/>
      <c r="J38" s="53">
        <v>150</v>
      </c>
      <c r="K38" s="58"/>
    </row>
    <row r="39" spans="1:230" ht="15.75" customHeight="1">
      <c r="A39" s="17"/>
      <c r="B39" s="11"/>
      <c r="C39" s="11"/>
      <c r="D39" s="12"/>
      <c r="E39" s="45"/>
      <c r="F39" s="46"/>
      <c r="G39" s="57" t="s">
        <v>2</v>
      </c>
      <c r="H39" s="54" t="s">
        <v>4</v>
      </c>
      <c r="I39" s="55"/>
      <c r="J39" s="55">
        <v>0</v>
      </c>
      <c r="K39" s="59"/>
    </row>
    <row r="40" spans="1:230" ht="15.75" customHeight="1" thickBot="1">
      <c r="A40" s="17"/>
      <c r="B40" s="62"/>
      <c r="C40" s="62"/>
      <c r="D40" s="61"/>
      <c r="E40" s="70"/>
      <c r="F40" s="71"/>
      <c r="G40" s="72" t="s">
        <v>20</v>
      </c>
      <c r="H40" s="73" t="s">
        <v>4</v>
      </c>
      <c r="I40" s="74"/>
      <c r="J40" s="74"/>
      <c r="K40" s="75"/>
    </row>
    <row r="41" spans="1:230" ht="15.75" customHeight="1">
      <c r="A41" s="17"/>
      <c r="B41" s="11"/>
      <c r="C41" s="11"/>
      <c r="D41" s="12"/>
      <c r="E41" s="21"/>
      <c r="F41" s="11"/>
      <c r="G41" s="31" t="s">
        <v>33</v>
      </c>
      <c r="H41" s="51" t="s">
        <v>4</v>
      </c>
      <c r="I41" s="50"/>
      <c r="J41" s="50">
        <f>IF(J37&lt;150, 150, J37)</f>
        <v>58008</v>
      </c>
      <c r="K41" s="60"/>
    </row>
    <row r="42" spans="1:230" ht="15.75" customHeight="1" thickBot="1">
      <c r="A42" s="17"/>
      <c r="B42" s="62"/>
      <c r="C42" s="62"/>
      <c r="D42" s="61"/>
      <c r="E42" s="64"/>
      <c r="F42" s="62"/>
      <c r="G42" s="68" t="s">
        <v>32</v>
      </c>
      <c r="H42" s="66" t="s">
        <v>4</v>
      </c>
      <c r="I42" s="67"/>
      <c r="J42" s="67"/>
      <c r="K42" s="69"/>
    </row>
    <row r="43" spans="1:230" ht="15.75" customHeight="1">
      <c r="A43" s="17"/>
      <c r="B43" s="11"/>
      <c r="C43" s="11"/>
      <c r="D43" s="12"/>
      <c r="E43" s="17"/>
      <c r="F43" s="11"/>
      <c r="G43" s="56" t="s">
        <v>26</v>
      </c>
      <c r="H43" s="51" t="s">
        <v>4</v>
      </c>
      <c r="I43" s="50"/>
      <c r="J43" s="51">
        <f>SUM(J41:J42)</f>
        <v>58008</v>
      </c>
      <c r="K43" s="60"/>
    </row>
    <row r="44" spans="1:230" ht="15.75" customHeight="1">
      <c r="A44" s="17"/>
      <c r="B44" s="11"/>
      <c r="C44" s="11"/>
      <c r="D44" s="12"/>
      <c r="E44" s="17"/>
      <c r="F44" s="11"/>
      <c r="G44" s="56"/>
      <c r="H44" s="51"/>
      <c r="I44" s="50"/>
      <c r="J44" s="51"/>
      <c r="K44" s="60"/>
    </row>
    <row r="45" spans="1:230" s="17" customFormat="1" ht="15.75" customHeight="1">
      <c r="B45" s="27" t="s">
        <v>42</v>
      </c>
      <c r="C45" s="11"/>
      <c r="D45" s="12"/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7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44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31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63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60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61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87" t="s">
        <v>62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C54" s="11"/>
      <c r="D54" s="76" t="s">
        <v>34</v>
      </c>
      <c r="E54" s="11"/>
      <c r="F54" s="11"/>
      <c r="G54" s="13"/>
      <c r="H54" s="14"/>
      <c r="I54" s="11"/>
      <c r="J54" s="78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56" t="s">
        <v>35</v>
      </c>
      <c r="E55" s="18" t="s">
        <v>53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56"/>
      <c r="E56" s="18" t="s">
        <v>54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36</v>
      </c>
      <c r="E57" s="90" t="s">
        <v>89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37</v>
      </c>
      <c r="E58" s="17" t="s">
        <v>5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38</v>
      </c>
      <c r="E59" s="22" t="s">
        <v>21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39</v>
      </c>
      <c r="E60" s="23" t="s">
        <v>48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40</v>
      </c>
      <c r="E61" s="17" t="s">
        <v>49</v>
      </c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 t="s">
        <v>41</v>
      </c>
      <c r="E62" s="11" t="s">
        <v>22</v>
      </c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43</v>
      </c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8"/>
      <c r="C67" s="8"/>
      <c r="D67" s="11"/>
      <c r="E67" s="11"/>
      <c r="F67" s="11"/>
      <c r="G67" s="24"/>
      <c r="H67" s="11"/>
      <c r="I67" s="11"/>
      <c r="J67" s="24"/>
      <c r="K67" s="25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58</v>
      </c>
      <c r="C68" s="11"/>
      <c r="D68" s="11"/>
      <c r="E68" s="11"/>
      <c r="F68" s="11"/>
      <c r="G68" s="24"/>
      <c r="H68" s="11"/>
      <c r="I68" s="11"/>
      <c r="J68" s="24"/>
      <c r="K68" s="24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 t="s">
        <v>57</v>
      </c>
      <c r="C69" s="8"/>
      <c r="D69" s="11"/>
      <c r="E69" s="11"/>
      <c r="F69" s="11"/>
      <c r="G69" s="24"/>
      <c r="H69" s="11"/>
      <c r="I69" s="11"/>
      <c r="J69" s="24"/>
      <c r="K69" s="24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3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6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2012-09-20T14:06:51Z</cp:lastPrinted>
  <dcterms:created xsi:type="dcterms:W3CDTF">2000-06-29T05:08:18Z</dcterms:created>
  <dcterms:modified xsi:type="dcterms:W3CDTF">2012-09-20T14:07:20Z</dcterms:modified>
</cp:coreProperties>
</file>