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8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Sheet1!$A$1:$K$75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R22" i="1" s="1"/>
  <c r="L23" i="1"/>
  <c r="N23" i="1"/>
  <c r="P23" i="1" s="1"/>
  <c r="L24" i="1"/>
  <c r="N24" i="1"/>
  <c r="P24" i="1" s="1"/>
  <c r="R24" i="1" s="1"/>
  <c r="L25" i="1"/>
  <c r="N25" i="1"/>
  <c r="P25" i="1" s="1"/>
  <c r="L26" i="1"/>
  <c r="N26" i="1"/>
  <c r="P26" i="1" s="1"/>
  <c r="R26" i="1" s="1"/>
  <c r="L27" i="1"/>
  <c r="N27" i="1"/>
  <c r="P27" i="1" s="1"/>
  <c r="L28" i="1"/>
  <c r="N28" i="1"/>
  <c r="P28" i="1" s="1"/>
  <c r="R28" i="1" s="1"/>
  <c r="L29" i="1"/>
  <c r="N29" i="1"/>
  <c r="P29" i="1" s="1"/>
  <c r="L30" i="1"/>
  <c r="N30" i="1"/>
  <c r="P30" i="1" s="1"/>
  <c r="R30" i="1" s="1"/>
  <c r="L31" i="1"/>
  <c r="N31" i="1"/>
  <c r="P31" i="1" s="1"/>
  <c r="L32" i="1"/>
  <c r="N32" i="1"/>
  <c r="P32" i="1" s="1"/>
  <c r="R32" i="1" s="1"/>
  <c r="L33" i="1"/>
  <c r="N33" i="1"/>
  <c r="P33" i="1" s="1"/>
  <c r="L34" i="1"/>
  <c r="N34" i="1"/>
  <c r="P34" i="1" s="1"/>
  <c r="R34" i="1" s="1"/>
  <c r="L35" i="1"/>
  <c r="N35" i="1"/>
  <c r="P35" i="1" s="1"/>
  <c r="L36" i="1"/>
  <c r="N36" i="1"/>
  <c r="P36" i="1" s="1"/>
  <c r="R36" i="1" s="1"/>
  <c r="L37" i="1"/>
  <c r="N37" i="1"/>
  <c r="P37" i="1" s="1"/>
  <c r="L38" i="1"/>
  <c r="N38" i="1"/>
  <c r="P38" i="1" s="1"/>
  <c r="R38" i="1" s="1"/>
  <c r="L39" i="1"/>
  <c r="N39" i="1"/>
  <c r="P39" i="1" s="1"/>
  <c r="H38" i="1" l="1"/>
  <c r="J38" i="1" s="1"/>
  <c r="R39" i="1"/>
  <c r="H36" i="1"/>
  <c r="J36" i="1" s="1"/>
  <c r="R37" i="1"/>
  <c r="H34" i="1"/>
  <c r="J34" i="1" s="1"/>
  <c r="R35" i="1"/>
  <c r="H32" i="1"/>
  <c r="J32" i="1" s="1"/>
  <c r="R33" i="1"/>
  <c r="H30" i="1"/>
  <c r="J30" i="1" s="1"/>
  <c r="R31" i="1"/>
  <c r="H28" i="1"/>
  <c r="J28" i="1" s="1"/>
  <c r="R29" i="1"/>
  <c r="H26" i="1"/>
  <c r="J26" i="1" s="1"/>
  <c r="R27" i="1"/>
  <c r="H24" i="1"/>
  <c r="J24" i="1" s="1"/>
  <c r="R25" i="1"/>
  <c r="H22" i="1"/>
  <c r="J22" i="1" s="1"/>
  <c r="J43" i="1" s="1"/>
  <c r="J47" i="1" s="1"/>
  <c r="J49" i="1" s="1"/>
  <c r="R23" i="1"/>
</calcChain>
</file>

<file path=xl/sharedStrings.xml><?xml version="1.0" encoding="utf-8"?>
<sst xmlns="http://schemas.openxmlformats.org/spreadsheetml/2006/main" count="114" uniqueCount="93">
  <si>
    <t>AZBIL EUROPE N.V.</t>
  </si>
  <si>
    <t>-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</si>
  <si>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</si>
  <si>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</si>
  <si>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</si>
  <si>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 :</t>
  </si>
  <si>
    <t>Marcin Orlikowski</t>
  </si>
  <si>
    <t>DATE:</t>
  </si>
  <si>
    <t>Dział Techniczno-Handlowy</t>
  </si>
  <si>
    <t>Tel./Fax: 22 868 24 94</t>
  </si>
  <si>
    <t>Mobile: 500 020 493</t>
  </si>
  <si>
    <t>Your reference No. :</t>
  </si>
  <si>
    <t>Att.:</t>
  </si>
  <si>
    <t>E-mail: m.orlikowski@antykor.pl,</t>
  </si>
  <si>
    <t>Our Quotation No. :</t>
  </si>
  <si>
    <t>Q2012RH296</t>
  </si>
  <si>
    <t>Tel.:</t>
  </si>
  <si>
    <t>www.antykor.pl</t>
  </si>
  <si>
    <t>Contact person :</t>
  </si>
  <si>
    <t>Mr. Regis Houllier</t>
  </si>
  <si>
    <t>Fax:</t>
  </si>
  <si>
    <t>Tel:</t>
  </si>
  <si>
    <t>+33 3 22 54 83 47</t>
  </si>
  <si>
    <t>Email:</t>
  </si>
  <si>
    <t>Antykor Controls Sp. z o.o., </t>
  </si>
  <si>
    <t>+33 3 22 54 83 29</t>
  </si>
  <si>
    <t>Web:</t>
  </si>
  <si>
    <t>02-410 Warszawa, ul. Przepiórki 36,</t>
  </si>
  <si>
    <t>regis.houllier@airlitec.com</t>
  </si>
  <si>
    <t>http://eu.azbil.com</t>
  </si>
  <si>
    <t>ITEM</t>
  </si>
  <si>
    <t>MODEL</t>
  </si>
  <si>
    <t>DESCRIPTION</t>
  </si>
  <si>
    <t>Q'TY</t>
  </si>
  <si>
    <t>U/PRICE</t>
  </si>
  <si>
    <t>AMOUNT</t>
  </si>
  <si>
    <t>LEAD TIME</t>
  </si>
  <si>
    <t xml:space="preserve"> </t>
  </si>
  <si>
    <t>(EURO)</t>
  </si>
  <si>
    <t>(Weeks)</t>
  </si>
  <si>
    <t>JLP</t>
  </si>
  <si>
    <t>ATP</t>
  </si>
  <si>
    <t>Cost</t>
  </si>
  <si>
    <t>Margin</t>
  </si>
  <si>
    <t>NSP</t>
  </si>
  <si>
    <t>Antykor margin</t>
  </si>
  <si>
    <t>NSP customer</t>
  </si>
  <si>
    <t>GTX60G-BAAADAB-AA2AXA1-A2T1</t>
  </si>
  <si>
    <t>8</t>
  </si>
  <si>
    <t>GTX60G-BAAADAB-AA2AXA1-A2T1T2</t>
  </si>
  <si>
    <t>GTX60G-BAAADAB-AA2AXA1-A2L1T1T2 (gold performance )</t>
  </si>
  <si>
    <t>GTX71G-BAAADAB-AA2AXA1-A2T1</t>
  </si>
  <si>
    <t>GTX30D-BAAAFAB-AA2AXA1-A2T1T2</t>
  </si>
  <si>
    <t>GTX30D-BAAAFAB-AA2AXA1-A2L1T1T2 (gold performance )</t>
  </si>
  <si>
    <t>GTX31D-BAAAFAA-AA2AXA1-A2T1</t>
  </si>
  <si>
    <t>GTX30D-BAAAFAB-AA2AXA1-A2T1</t>
  </si>
  <si>
    <t>AVP302-LSD3A-1XXXX-K</t>
  </si>
  <si>
    <t>Total</t>
  </si>
  <si>
    <t>EURO</t>
  </si>
  <si>
    <t>Minimum Charge</t>
  </si>
  <si>
    <t xml:space="preserve">* Packing &amp; Handling charges </t>
  </si>
  <si>
    <t>Freight Charge</t>
  </si>
  <si>
    <t>Sub-total</t>
  </si>
  <si>
    <t>VAT 21%</t>
  </si>
  <si>
    <t xml:space="preserve">REMARKS:  </t>
  </si>
  <si>
    <t>* Lead time may be changed depending on the condition of the outstanding orders at our factory side.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</si>
  <si>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</si>
  <si>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</si>
  <si>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* Before shipping the goods please take notice that the payment must be registered in our bank account.</t>
  </si>
  <si>
    <t>* Certificate of Origin = 50 Euro</t>
  </si>
  <si>
    <t>* Cash Against Document = 80 Euro bank charges</t>
  </si>
  <si>
    <t>* Legalization of documents = 30 Euro per document</t>
  </si>
  <si>
    <t>TERMS and CONDITIONS:</t>
  </si>
  <si>
    <t>Trade Terms:</t>
  </si>
  <si>
    <t xml:space="preserve">FCA JAPAN / Direct shipment from Japan by Air (Freight collect) by our forwarder, </t>
  </si>
  <si>
    <t>Unless otherwise instructed on your order sheet.</t>
  </si>
  <si>
    <t>Payment Terms: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</si>
  <si>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</si>
  <si>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</si>
  <si>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</si>
  <si>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</si>
  <si>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</si>
  <si>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</si>
  <si>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</si>
  <si>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</si>
  <si>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</si>
  <si>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</si>
  <si>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</si>
  <si>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>Regis Houllier</t>
  </si>
  <si>
    <t>On behalf of Azbil Europe N.V.</t>
  </si>
  <si>
    <t>STP in RED AEU-12-201</t>
  </si>
  <si>
    <t>SUGIMOTO 30/07/12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</si>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</sst>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mmm\ dd\,\ yyyy"/>
    <numFmt numFmtId="177" formatCode="#,##0.00;[Red]#,##0.00"/>
    <numFmt numFmtId="178" formatCode="#,##0.000\ _€;[Red]\-#,##0.000\ _€"/>
    <numFmt numFmtId="179" formatCode="[$€]#,##0.00_);[Red]\([$€]#,##0.00\)"/>
    <numFmt numFmtId="180" formatCode="####\ \ \ \ "/>
    <numFmt numFmtId="181" formatCode="0_);[Red]\(0\)"/>
    <numFmt numFmtId="182" formatCode="dd\.mm\.yy"/>
  </numFmts>
  <fonts count="21">
    <font>
      <sz val="11"/>
      <name val="ＭＳ Ｐゴシック"/>
      <charset val="128"/>
    </font>
    <font>
      <sz val="11"/>
      <name val="ＭＳ Ｐゴシック"/>
      <charset val="128"/>
    </font>
    <font>
      <b/>
      <sz val="11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1"/>
      <color indexed="10"/>
      <name val="Arial"/>
      <family val="2"/>
    </font>
    <font>
      <b/>
      <i/>
      <sz val="16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name val="明朝"/>
      <family val="1"/>
      <charset val="128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17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8" fillId="0" borderId="0" xfId="0" applyFont="1" applyBorder="1" applyAlignment="1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centerContinuous" vertical="center"/>
    </xf>
    <xf numFmtId="176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1">
      <alignment vertical="center"/>
    </xf>
    <xf numFmtId="15" fontId="6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0" fontId="14" fillId="0" borderId="0" xfId="0" quotePrefix="1" applyFont="1" applyBorder="1" applyAlignment="1">
      <alignment vertical="center"/>
    </xf>
    <xf numFmtId="0" fontId="6" fillId="0" borderId="0" xfId="0" quotePrefix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5" fillId="0" borderId="0" xfId="4" applyFont="1" applyAlignment="1" applyProtection="1">
      <alignment vertical="center"/>
    </xf>
    <xf numFmtId="0" fontId="15" fillId="0" borderId="0" xfId="4" applyFont="1" applyBorder="1" applyAlignment="1" applyProtection="1">
      <alignment vertical="center"/>
    </xf>
    <xf numFmtId="0" fontId="13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7" fontId="6" fillId="0" borderId="1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38" fontId="6" fillId="0" borderId="0" xfId="5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NumberFormat="1" applyFont="1" applyAlignment="1">
      <alignment horizontal="center" vertical="center"/>
    </xf>
    <xf numFmtId="1" fontId="6" fillId="0" borderId="0" xfId="5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178" fontId="6" fillId="0" borderId="0" xfId="5" applyNumberFormat="1" applyFont="1" applyAlignment="1">
      <alignment horizontal="center" vertical="center" wrapText="1"/>
    </xf>
    <xf numFmtId="179" fontId="6" fillId="0" borderId="0" xfId="2" applyFont="1" applyAlignment="1">
      <alignment horizontal="center" vertical="center" wrapText="1"/>
    </xf>
    <xf numFmtId="9" fontId="6" fillId="0" borderId="0" xfId="3" applyFont="1" applyAlignment="1">
      <alignment horizontal="center" vertical="center" wrapText="1"/>
    </xf>
    <xf numFmtId="38" fontId="6" fillId="0" borderId="0" xfId="5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5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0" fontId="12" fillId="0" borderId="0" xfId="5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38" fontId="6" fillId="0" borderId="0" xfId="5" applyNumberFormat="1" applyFont="1" applyAlignment="1">
      <alignment horizontal="center" vertical="center"/>
    </xf>
    <xf numFmtId="38" fontId="6" fillId="0" borderId="0" xfId="5" applyNumberFormat="1" applyFont="1" applyFill="1" applyBorder="1" applyAlignment="1">
      <alignment horizontal="center" vertical="center"/>
    </xf>
    <xf numFmtId="38" fontId="6" fillId="0" borderId="0" xfId="5" applyNumberFormat="1" applyFont="1" applyFill="1" applyBorder="1" applyAlignment="1">
      <alignment horizontal="left" vertical="center"/>
    </xf>
    <xf numFmtId="1" fontId="6" fillId="0" borderId="0" xfId="5" applyNumberFormat="1" applyFont="1" applyAlignment="1">
      <alignment horizontal="center" vertical="center"/>
    </xf>
    <xf numFmtId="38" fontId="6" fillId="0" borderId="0" xfId="5" applyNumberFormat="1" applyFont="1" applyBorder="1" applyAlignment="1" applyProtection="1">
      <alignment horizontal="center" vertical="center"/>
      <protection locked="0"/>
    </xf>
    <xf numFmtId="2" fontId="6" fillId="0" borderId="0" xfId="5" applyNumberFormat="1" applyFont="1" applyAlignment="1">
      <alignment horizontal="center" vertical="center"/>
    </xf>
    <xf numFmtId="2" fontId="12" fillId="0" borderId="0" xfId="5" applyNumberFormat="1" applyFont="1" applyAlignment="1">
      <alignment horizontal="center" vertical="center"/>
    </xf>
    <xf numFmtId="178" fontId="6" fillId="0" borderId="0" xfId="5" applyNumberFormat="1" applyFont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179" fontId="6" fillId="0" borderId="0" xfId="2" applyFont="1" applyAlignment="1">
      <alignment horizontal="center" vertical="center"/>
    </xf>
    <xf numFmtId="9" fontId="6" fillId="0" borderId="0" xfId="3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180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3" xfId="0" applyNumberFormat="1" applyFont="1" applyBorder="1" applyAlignment="1" applyProtection="1">
      <alignment vertical="center"/>
      <protection locked="0"/>
    </xf>
    <xf numFmtId="177" fontId="6" fillId="0" borderId="3" xfId="5" applyNumberFormat="1" applyFont="1" applyBorder="1" applyAlignment="1" applyProtection="1">
      <alignment horizontal="right" vertical="center"/>
      <protection locked="0"/>
    </xf>
    <xf numFmtId="177" fontId="6" fillId="0" borderId="3" xfId="0" applyNumberFormat="1" applyFont="1" applyBorder="1" applyAlignment="1" applyProtection="1">
      <alignment horizontal="right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7" fontId="6" fillId="0" borderId="0" xfId="5" applyNumberFormat="1" applyFont="1" applyBorder="1" applyAlignment="1" applyProtection="1">
      <alignment horizontal="right" vertical="center"/>
      <protection locked="0"/>
    </xf>
    <xf numFmtId="40" fontId="6" fillId="0" borderId="0" xfId="5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right" vertical="center"/>
    </xf>
    <xf numFmtId="177" fontId="6" fillId="0" borderId="2" xfId="5" applyNumberFormat="1" applyFont="1" applyBorder="1" applyAlignment="1" applyProtection="1">
      <alignment horizontal="right" vertical="center"/>
      <protection locked="0"/>
    </xf>
    <xf numFmtId="177" fontId="6" fillId="0" borderId="2" xfId="0" applyNumberFormat="1" applyFont="1" applyBorder="1" applyAlignment="1" applyProtection="1">
      <alignment horizontal="right" vertical="center"/>
      <protection locked="0"/>
    </xf>
    <xf numFmtId="40" fontId="6" fillId="0" borderId="2" xfId="5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right" vertical="center"/>
    </xf>
    <xf numFmtId="177" fontId="6" fillId="0" borderId="4" xfId="5" applyNumberFormat="1" applyFont="1" applyBorder="1" applyAlignment="1" applyProtection="1">
      <alignment horizontal="right" vertical="center"/>
      <protection locked="0"/>
    </xf>
    <xf numFmtId="177" fontId="6" fillId="0" borderId="4" xfId="0" applyNumberFormat="1" applyFont="1" applyBorder="1" applyAlignment="1" applyProtection="1">
      <alignment horizontal="right" vertical="center"/>
      <protection locked="0"/>
    </xf>
    <xf numFmtId="40" fontId="6" fillId="0" borderId="4" xfId="5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77" fontId="6" fillId="0" borderId="5" xfId="5" applyNumberFormat="1" applyFont="1" applyBorder="1" applyAlignment="1" applyProtection="1">
      <alignment horizontal="right" vertical="center"/>
      <protection locked="0"/>
    </xf>
    <xf numFmtId="177" fontId="6" fillId="0" borderId="5" xfId="0" applyNumberFormat="1" applyFont="1" applyBorder="1" applyAlignment="1" applyProtection="1">
      <alignment horizontal="right" vertical="center"/>
      <protection locked="0"/>
    </xf>
    <xf numFmtId="40" fontId="6" fillId="0" borderId="5" xfId="5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0" fontId="6" fillId="0" borderId="3" xfId="5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81" fontId="6" fillId="0" borderId="0" xfId="5" applyNumberFormat="1" applyFont="1" applyBorder="1" applyAlignment="1" applyProtection="1">
      <alignment horizontal="right" vertical="center"/>
      <protection locked="0"/>
    </xf>
    <xf numFmtId="181" fontId="6" fillId="0" borderId="0" xfId="0" applyNumberFormat="1" applyFont="1" applyBorder="1" applyAlignment="1" applyProtection="1">
      <alignment vertical="center"/>
      <protection locked="0"/>
    </xf>
    <xf numFmtId="40" fontId="6" fillId="0" borderId="0" xfId="5" applyNumberFormat="1" applyFont="1" applyBorder="1" applyAlignment="1" applyProtection="1">
      <alignment horizontal="right" vertical="center"/>
      <protection locked="0"/>
    </xf>
    <xf numFmtId="40" fontId="6" fillId="0" borderId="0" xfId="5" applyNumberFormat="1" applyFont="1" applyBorder="1" applyAlignme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181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40" fontId="12" fillId="0" borderId="0" xfId="5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182" fontId="6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40" fontId="6" fillId="0" borderId="0" xfId="5" applyFont="1" applyBorder="1" applyAlignment="1" applyProtection="1">
      <alignment vertical="center"/>
      <protection locked="0"/>
    </xf>
    <xf numFmtId="38" fontId="6" fillId="0" borderId="0" xfId="5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0" fontId="2" fillId="0" borderId="0" xfId="5" applyFont="1" applyBorder="1" applyAlignment="1" applyProtection="1">
      <alignment vertical="center"/>
      <protection locked="0"/>
    </xf>
    <xf numFmtId="0" fontId="12" fillId="2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</cellXfs>
  <cellStyles count="6">
    <cellStyle name="Airlitec" xfId="1"/>
    <cellStyle name="Euro" xfId="2"/>
    <cellStyle name="Lien hypertexte" xfId="4" builtinId="8"/>
    <cellStyle name="Milliers" xfId="5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orlikowski@antykor.p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ntykor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U82"/>
  <sheetViews>
    <sheetView tabSelected="1" workbookViewId="0">
      <selection activeCell="E64" sqref="E6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8" width="9" style="3" customWidth="1"/>
    <col min="19" max="229" width="9" style="4" customWidth="1"/>
    <col min="230" max="16384" width="9" style="1"/>
  </cols>
  <sheetData>
    <row r="1" spans="1:229" ht="4.9000000000000004" customHeight="1">
      <c r="J1" s="2"/>
      <c r="K1" s="2"/>
    </row>
    <row r="2" spans="1:229" ht="19.899999999999999" customHeight="1">
      <c r="A2" s="5" t="s">
        <v>0</v>
      </c>
      <c r="B2" s="5"/>
      <c r="C2" s="5"/>
      <c r="D2" s="5"/>
      <c r="E2" s="5"/>
      <c r="G2" s="6" t="s">
        <v>1</v>
      </c>
      <c r="H2" s="7"/>
      <c r="I2" s="8" t="s">
        <v>1</v>
      </c>
      <c r="J2" s="9" t="s">
        <v>2</v>
      </c>
      <c r="K2" s="2"/>
    </row>
    <row r="3" spans="1:229" ht="4.9000000000000004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229" s="14" customFormat="1" ht="15" customHeight="1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1"/>
      <c r="M4" s="11"/>
      <c r="N4" s="11"/>
      <c r="O4" s="11"/>
      <c r="P4" s="11"/>
      <c r="Q4" s="12"/>
      <c r="R4" s="12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</row>
    <row r="5" spans="1:229" s="14" customFormat="1" ht="15" customHeight="1">
      <c r="A5" s="131" t="s">
        <v>4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1"/>
      <c r="M5" s="11"/>
      <c r="N5" s="11"/>
      <c r="O5" s="11"/>
      <c r="P5" s="11"/>
      <c r="Q5" s="12"/>
      <c r="R5" s="12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</row>
    <row r="6" spans="1:229" s="14" customFormat="1" ht="15.75" customHeight="1">
      <c r="A6" s="15"/>
      <c r="C6" s="16"/>
      <c r="D6" s="17"/>
      <c r="E6" s="15"/>
      <c r="F6" s="13"/>
      <c r="G6" s="18"/>
      <c r="I6" s="18"/>
      <c r="J6" s="19"/>
      <c r="K6" s="18"/>
      <c r="L6" s="11"/>
      <c r="M6" s="11"/>
      <c r="N6" s="11"/>
      <c r="O6" s="11"/>
      <c r="P6" s="11"/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</row>
    <row r="7" spans="1:229" ht="15.75" customHeight="1">
      <c r="A7" s="15"/>
      <c r="B7" s="20" t="s">
        <v>5</v>
      </c>
      <c r="C7" s="16"/>
      <c r="D7" s="21" t="s">
        <v>6</v>
      </c>
      <c r="E7" s="15"/>
      <c r="F7" s="13"/>
      <c r="G7" s="16"/>
      <c r="H7" s="20" t="s">
        <v>7</v>
      </c>
      <c r="I7" s="15"/>
      <c r="J7" s="22">
        <v>41120</v>
      </c>
      <c r="K7" s="16"/>
      <c r="L7" s="11"/>
      <c r="M7" s="11"/>
      <c r="N7" s="11"/>
      <c r="O7" s="11"/>
      <c r="P7" s="11"/>
    </row>
    <row r="8" spans="1:229" ht="15.75" customHeight="1">
      <c r="A8" s="15"/>
      <c r="B8" s="16"/>
      <c r="C8" s="16"/>
      <c r="D8" s="21" t="s">
        <v>8</v>
      </c>
      <c r="E8" s="15"/>
      <c r="F8" s="4"/>
      <c r="G8" s="20"/>
      <c r="H8" s="15"/>
      <c r="I8" s="15"/>
      <c r="J8" s="15"/>
      <c r="K8" s="16"/>
      <c r="L8" s="11"/>
      <c r="M8" s="11"/>
      <c r="N8" s="11"/>
      <c r="O8" s="11"/>
      <c r="P8" s="11"/>
    </row>
    <row r="9" spans="1:229" ht="15.75" customHeight="1">
      <c r="A9" s="15"/>
      <c r="B9" s="16"/>
      <c r="C9" s="16"/>
      <c r="D9" s="21" t="s">
        <v>9</v>
      </c>
      <c r="E9" s="15"/>
      <c r="F9" s="4"/>
      <c r="G9" s="20"/>
      <c r="H9" s="15"/>
      <c r="J9" s="15"/>
      <c r="K9" s="16"/>
      <c r="L9" s="11"/>
      <c r="M9" s="11"/>
      <c r="N9" s="11"/>
      <c r="O9" s="11"/>
      <c r="P9" s="11"/>
    </row>
    <row r="10" spans="1:229" ht="15.75" customHeight="1">
      <c r="A10" s="15"/>
      <c r="B10" s="16"/>
      <c r="C10" s="16"/>
      <c r="D10" s="21" t="s">
        <v>10</v>
      </c>
      <c r="E10" s="17"/>
      <c r="G10" s="16"/>
      <c r="H10" s="6" t="s">
        <v>11</v>
      </c>
      <c r="J10" s="15"/>
      <c r="K10" s="23"/>
      <c r="L10" s="11"/>
      <c r="M10" s="11"/>
      <c r="N10" s="11"/>
      <c r="O10" s="11"/>
      <c r="P10" s="11"/>
    </row>
    <row r="11" spans="1:229" ht="15.75" customHeight="1">
      <c r="A11" s="15"/>
      <c r="B11" s="24" t="s">
        <v>12</v>
      </c>
      <c r="C11" s="16"/>
      <c r="D11" s="21" t="s">
        <v>13</v>
      </c>
      <c r="E11" s="15"/>
      <c r="F11" s="4"/>
      <c r="G11" s="15"/>
      <c r="H11" s="6" t="s">
        <v>14</v>
      </c>
      <c r="I11" s="6"/>
      <c r="J11" s="25" t="s">
        <v>15</v>
      </c>
      <c r="K11" s="16"/>
      <c r="L11" s="11"/>
      <c r="M11" s="11"/>
      <c r="N11" s="11"/>
      <c r="O11" s="11"/>
      <c r="P11" s="11"/>
    </row>
    <row r="12" spans="1:229" ht="15.75" customHeight="1">
      <c r="A12" s="15"/>
      <c r="B12" s="24" t="s">
        <v>16</v>
      </c>
      <c r="C12" s="16"/>
      <c r="D12" s="21" t="s">
        <v>17</v>
      </c>
      <c r="E12" s="15"/>
      <c r="F12" s="4"/>
      <c r="G12" s="15"/>
      <c r="H12" s="6" t="s">
        <v>18</v>
      </c>
      <c r="I12" s="16"/>
      <c r="J12" s="16" t="s">
        <v>19</v>
      </c>
      <c r="K12" s="16"/>
      <c r="L12" s="11"/>
      <c r="M12" s="11"/>
      <c r="N12" s="11"/>
      <c r="O12" s="11"/>
      <c r="P12" s="11"/>
    </row>
    <row r="13" spans="1:229" ht="15.75" customHeight="1">
      <c r="A13" s="15"/>
      <c r="B13" s="24" t="s">
        <v>20</v>
      </c>
      <c r="C13" s="16"/>
      <c r="D13" s="21"/>
      <c r="E13" s="15"/>
      <c r="F13" s="4"/>
      <c r="G13" s="15"/>
      <c r="H13" s="6" t="s">
        <v>21</v>
      </c>
      <c r="I13" s="16"/>
      <c r="J13" s="26" t="s">
        <v>22</v>
      </c>
      <c r="K13" s="16"/>
      <c r="L13" s="11"/>
      <c r="M13" s="11"/>
      <c r="N13" s="11"/>
      <c r="O13" s="11"/>
      <c r="P13" s="11"/>
    </row>
    <row r="14" spans="1:229" ht="15.75" customHeight="1">
      <c r="A14" s="15"/>
      <c r="B14" s="24" t="s">
        <v>23</v>
      </c>
      <c r="C14" s="15"/>
      <c r="D14" s="21" t="s">
        <v>24</v>
      </c>
      <c r="E14" s="15"/>
      <c r="F14" s="4"/>
      <c r="G14" s="15"/>
      <c r="H14" s="6" t="s">
        <v>20</v>
      </c>
      <c r="J14" s="27" t="s">
        <v>25</v>
      </c>
      <c r="K14" s="16"/>
      <c r="L14" s="11"/>
      <c r="M14" s="11"/>
      <c r="N14" s="11"/>
      <c r="O14" s="11"/>
      <c r="P14" s="11"/>
    </row>
    <row r="15" spans="1:229" ht="15.75" customHeight="1">
      <c r="A15" s="15"/>
      <c r="B15" s="28" t="s">
        <v>26</v>
      </c>
      <c r="C15" s="15"/>
      <c r="D15" s="21" t="s">
        <v>27</v>
      </c>
      <c r="E15" s="15"/>
      <c r="F15" s="4"/>
      <c r="G15" s="15"/>
      <c r="H15" s="6" t="s">
        <v>23</v>
      </c>
      <c r="J15" s="29" t="s">
        <v>28</v>
      </c>
      <c r="K15" s="16"/>
      <c r="L15" s="11"/>
      <c r="M15" s="11"/>
      <c r="N15" s="11"/>
      <c r="O15" s="11"/>
      <c r="P15" s="11"/>
    </row>
    <row r="16" spans="1:229" ht="15.75" customHeight="1">
      <c r="A16" s="15"/>
      <c r="B16" s="28"/>
      <c r="C16" s="15"/>
      <c r="D16" s="21"/>
      <c r="E16" s="15"/>
      <c r="F16" s="4"/>
      <c r="G16" s="15"/>
      <c r="H16" s="6" t="s">
        <v>26</v>
      </c>
      <c r="I16" s="16"/>
      <c r="J16" s="30" t="s">
        <v>29</v>
      </c>
      <c r="K16" s="16"/>
      <c r="L16" s="11"/>
      <c r="M16" s="11"/>
      <c r="N16" s="11"/>
      <c r="O16" s="11"/>
      <c r="P16" s="11"/>
    </row>
    <row r="17" spans="1:19" ht="15.75" customHeight="1">
      <c r="A17" s="15"/>
      <c r="B17" s="28"/>
      <c r="C17" s="15"/>
      <c r="D17" s="31"/>
      <c r="E17" s="16"/>
      <c r="F17" s="16"/>
      <c r="G17" s="15"/>
      <c r="H17" s="15"/>
      <c r="I17" s="16"/>
      <c r="J17" s="32"/>
      <c r="K17" s="16"/>
      <c r="L17" s="134" t="s">
        <v>91</v>
      </c>
      <c r="M17" s="132"/>
    </row>
    <row r="18" spans="1:19" ht="15.75" customHeight="1">
      <c r="A18" s="15"/>
      <c r="B18" s="33" t="s">
        <v>30</v>
      </c>
      <c r="C18" s="33"/>
      <c r="D18" s="34" t="s">
        <v>31</v>
      </c>
      <c r="E18" s="35" t="s">
        <v>32</v>
      </c>
      <c r="F18" s="33"/>
      <c r="G18" s="33" t="s">
        <v>33</v>
      </c>
      <c r="H18" s="36" t="s">
        <v>34</v>
      </c>
      <c r="I18" s="37"/>
      <c r="J18" s="37" t="s">
        <v>35</v>
      </c>
      <c r="K18" s="38" t="s">
        <v>36</v>
      </c>
      <c r="L18" s="133" t="s">
        <v>90</v>
      </c>
      <c r="M18" s="132"/>
    </row>
    <row r="19" spans="1:19" ht="15.75" customHeight="1">
      <c r="A19" s="15"/>
      <c r="B19" s="39" t="s">
        <v>37</v>
      </c>
      <c r="C19" s="39"/>
      <c r="D19" s="18" t="s">
        <v>37</v>
      </c>
      <c r="E19" s="40"/>
      <c r="F19" s="39"/>
      <c r="G19" s="41"/>
      <c r="H19" s="42" t="s">
        <v>38</v>
      </c>
      <c r="I19" s="43"/>
      <c r="J19" s="43" t="s">
        <v>38</v>
      </c>
      <c r="K19" s="44" t="s">
        <v>39</v>
      </c>
    </row>
    <row r="20" spans="1:19" ht="6.75" customHeight="1">
      <c r="A20" s="15"/>
      <c r="B20" s="39"/>
      <c r="C20" s="39"/>
      <c r="D20" s="18"/>
      <c r="E20" s="40"/>
      <c r="F20" s="39"/>
      <c r="G20" s="41"/>
      <c r="H20" s="42"/>
      <c r="I20" s="43"/>
      <c r="J20" s="43"/>
      <c r="K20" s="38"/>
    </row>
    <row r="21" spans="1:19" s="15" customFormat="1" ht="25.5">
      <c r="B21" s="45"/>
      <c r="C21" s="46"/>
      <c r="D21" s="21"/>
      <c r="E21" s="47"/>
      <c r="G21" s="48"/>
      <c r="H21" s="49"/>
      <c r="I21" s="43"/>
      <c r="J21" s="43"/>
      <c r="K21" s="50"/>
      <c r="L21" s="51" t="s">
        <v>40</v>
      </c>
      <c r="M21" s="52" t="s">
        <v>41</v>
      </c>
      <c r="N21" s="53" t="s">
        <v>42</v>
      </c>
      <c r="O21" s="54" t="s">
        <v>43</v>
      </c>
      <c r="P21" s="55" t="s">
        <v>44</v>
      </c>
      <c r="Q21" s="51" t="s">
        <v>45</v>
      </c>
      <c r="R21" s="51" t="s">
        <v>46</v>
      </c>
      <c r="S21" s="56"/>
    </row>
    <row r="22" spans="1:19" s="15" customFormat="1" ht="15.75" customHeight="1">
      <c r="B22" s="45">
        <v>1</v>
      </c>
      <c r="C22" s="46"/>
      <c r="D22" s="21" t="s">
        <v>47</v>
      </c>
      <c r="E22" s="47"/>
      <c r="G22" s="57">
        <v>13</v>
      </c>
      <c r="H22" s="49">
        <f>ROUND(P23,0)</f>
        <v>519</v>
      </c>
      <c r="I22" s="43"/>
      <c r="J22" s="43">
        <f>G22*H22</f>
        <v>6747</v>
      </c>
      <c r="K22" s="50" t="s">
        <v>48</v>
      </c>
      <c r="L22" s="58">
        <f>298+5+3+8+20+12+30+2</f>
        <v>378</v>
      </c>
      <c r="M22" s="59">
        <v>0.11600000000000001</v>
      </c>
      <c r="N22" s="60">
        <f t="shared" ref="N22:N39" si="0">L22*1000*M22/96</f>
        <v>456.75</v>
      </c>
      <c r="O22" s="61">
        <v>0.25</v>
      </c>
      <c r="P22" s="59">
        <f t="shared" ref="P22:P39" si="1">N22/(1-O22)</f>
        <v>609</v>
      </c>
      <c r="Q22" s="61">
        <v>0.2</v>
      </c>
      <c r="R22" s="59">
        <f t="shared" ref="R22:R39" si="2">P22/(1-Q22)</f>
        <v>761.25</v>
      </c>
    </row>
    <row r="23" spans="1:19" s="15" customFormat="1" ht="15.75" customHeight="1">
      <c r="B23" s="45"/>
      <c r="C23" s="46"/>
      <c r="D23" s="21"/>
      <c r="E23" s="47"/>
      <c r="G23" s="57"/>
      <c r="H23" s="49"/>
      <c r="I23" s="43"/>
      <c r="J23" s="43"/>
      <c r="K23" s="50"/>
      <c r="L23" s="62">
        <f>298+5+3+8+20+12+30+2</f>
        <v>378</v>
      </c>
      <c r="M23" s="129">
        <v>0.1055</v>
      </c>
      <c r="N23" s="64">
        <f t="shared" si="0"/>
        <v>415.40625</v>
      </c>
      <c r="O23" s="65">
        <v>0.2</v>
      </c>
      <c r="P23" s="63">
        <f t="shared" si="1"/>
        <v>519.2578125</v>
      </c>
      <c r="Q23" s="65">
        <v>0.12</v>
      </c>
      <c r="R23" s="63">
        <f t="shared" si="2"/>
        <v>590.06569602272725</v>
      </c>
    </row>
    <row r="24" spans="1:19" s="66" customFormat="1" ht="15.75" customHeight="1">
      <c r="B24" s="67">
        <v>2</v>
      </c>
      <c r="C24" s="45"/>
      <c r="D24" s="21" t="s">
        <v>49</v>
      </c>
      <c r="E24" s="68"/>
      <c r="G24" s="69">
        <v>6</v>
      </c>
      <c r="H24" s="49">
        <f>ROUND(P25,0)</f>
        <v>548</v>
      </c>
      <c r="I24" s="43"/>
      <c r="J24" s="43">
        <f>G24*H24</f>
        <v>3288</v>
      </c>
      <c r="K24" s="50" t="s">
        <v>48</v>
      </c>
      <c r="L24" s="58">
        <f>298+5+3+8+20+12+30+2+21</f>
        <v>399</v>
      </c>
      <c r="M24" s="59">
        <v>0.11600000000000001</v>
      </c>
      <c r="N24" s="60">
        <f t="shared" si="0"/>
        <v>482.125</v>
      </c>
      <c r="O24" s="61">
        <v>0.25</v>
      </c>
      <c r="P24" s="59">
        <f t="shared" si="1"/>
        <v>642.83333333333337</v>
      </c>
      <c r="Q24" s="61">
        <v>0.2</v>
      </c>
      <c r="R24" s="59">
        <f t="shared" si="2"/>
        <v>803.54166666666663</v>
      </c>
    </row>
    <row r="25" spans="1:19" s="66" customFormat="1" ht="15.75" customHeight="1">
      <c r="B25" s="67"/>
      <c r="C25" s="45"/>
      <c r="D25" s="21"/>
      <c r="E25" s="68"/>
      <c r="G25" s="69"/>
      <c r="H25" s="49"/>
      <c r="I25" s="70"/>
      <c r="J25" s="43"/>
      <c r="K25" s="50"/>
      <c r="L25" s="62">
        <f>298+5+3+8+20+12+30+2+21</f>
        <v>399</v>
      </c>
      <c r="M25" s="129">
        <v>0.1055</v>
      </c>
      <c r="N25" s="64">
        <f t="shared" si="0"/>
        <v>438.484375</v>
      </c>
      <c r="O25" s="65">
        <v>0.2</v>
      </c>
      <c r="P25" s="63">
        <f t="shared" si="1"/>
        <v>548.10546875</v>
      </c>
      <c r="Q25" s="65">
        <v>0.12</v>
      </c>
      <c r="R25" s="63">
        <f t="shared" si="2"/>
        <v>622.8471235795455</v>
      </c>
    </row>
    <row r="26" spans="1:19" s="66" customFormat="1" ht="15.75" customHeight="1">
      <c r="B26" s="67">
        <v>3</v>
      </c>
      <c r="C26" s="45"/>
      <c r="D26" s="21" t="s">
        <v>50</v>
      </c>
      <c r="E26" s="68"/>
      <c r="G26" s="69">
        <v>3</v>
      </c>
      <c r="H26" s="49">
        <f>ROUND(P27,0)</f>
        <v>1235</v>
      </c>
      <c r="I26" s="43"/>
      <c r="J26" s="43">
        <f>G26*H26</f>
        <v>3705</v>
      </c>
      <c r="K26" s="50" t="s">
        <v>48</v>
      </c>
      <c r="L26" s="71">
        <f>298+5+3+8+20+12+30+2+21+500</f>
        <v>899</v>
      </c>
      <c r="M26" s="59">
        <v>0.11600000000000001</v>
      </c>
      <c r="N26" s="60">
        <f t="shared" si="0"/>
        <v>1086.2916666666667</v>
      </c>
      <c r="O26" s="61">
        <v>0.25</v>
      </c>
      <c r="P26" s="59">
        <f t="shared" si="1"/>
        <v>1448.3888888888889</v>
      </c>
      <c r="Q26" s="61">
        <v>0.2</v>
      </c>
      <c r="R26" s="59">
        <f t="shared" si="2"/>
        <v>1810.4861111111111</v>
      </c>
    </row>
    <row r="27" spans="1:19" s="66" customFormat="1" ht="15.75" customHeight="1">
      <c r="B27" s="67"/>
      <c r="C27" s="45"/>
      <c r="D27" s="21"/>
      <c r="E27" s="68"/>
      <c r="G27" s="69"/>
      <c r="H27" s="49"/>
      <c r="I27" s="70"/>
      <c r="J27" s="43"/>
      <c r="K27" s="50"/>
      <c r="L27" s="72">
        <f>298+5+3+8+20+12+30+2+21+500</f>
        <v>899</v>
      </c>
      <c r="M27" s="129">
        <v>0.1055</v>
      </c>
      <c r="N27" s="64">
        <f t="shared" si="0"/>
        <v>987.96354166666663</v>
      </c>
      <c r="O27" s="65">
        <v>0.2</v>
      </c>
      <c r="P27" s="63">
        <f t="shared" si="1"/>
        <v>1234.9544270833333</v>
      </c>
      <c r="Q27" s="65">
        <v>0.12</v>
      </c>
      <c r="R27" s="63">
        <f t="shared" si="2"/>
        <v>1403.3573035037878</v>
      </c>
    </row>
    <row r="28" spans="1:19" s="66" customFormat="1" ht="15.75" customHeight="1">
      <c r="B28" s="67">
        <v>4</v>
      </c>
      <c r="C28" s="45"/>
      <c r="D28" s="21" t="s">
        <v>51</v>
      </c>
      <c r="E28" s="68"/>
      <c r="G28" s="69">
        <v>6</v>
      </c>
      <c r="H28" s="49">
        <f>ROUND(P29,0)</f>
        <v>544</v>
      </c>
      <c r="I28" s="43"/>
      <c r="J28" s="43">
        <f>G28*H28</f>
        <v>3264</v>
      </c>
      <c r="K28" s="50" t="s">
        <v>48</v>
      </c>
      <c r="L28" s="58">
        <f>305+5+3+11+8+20+12+30+2</f>
        <v>396</v>
      </c>
      <c r="M28" s="59">
        <v>0.11600000000000001</v>
      </c>
      <c r="N28" s="60">
        <f t="shared" si="0"/>
        <v>478.5</v>
      </c>
      <c r="O28" s="61">
        <v>0.25</v>
      </c>
      <c r="P28" s="59">
        <f t="shared" si="1"/>
        <v>638</v>
      </c>
      <c r="Q28" s="61">
        <v>0.2</v>
      </c>
      <c r="R28" s="59">
        <f t="shared" si="2"/>
        <v>797.5</v>
      </c>
    </row>
    <row r="29" spans="1:19" s="66" customFormat="1" ht="15.75" customHeight="1">
      <c r="B29" s="67"/>
      <c r="C29" s="45"/>
      <c r="D29" s="21"/>
      <c r="E29" s="68"/>
      <c r="G29" s="69"/>
      <c r="H29" s="49"/>
      <c r="I29" s="70"/>
      <c r="J29" s="43"/>
      <c r="K29" s="50"/>
      <c r="L29" s="62">
        <f>305+5+3+11+8+20+12+30+2</f>
        <v>396</v>
      </c>
      <c r="M29" s="129">
        <v>0.1055</v>
      </c>
      <c r="N29" s="64">
        <f t="shared" si="0"/>
        <v>435.1875</v>
      </c>
      <c r="O29" s="65">
        <v>0.2</v>
      </c>
      <c r="P29" s="63">
        <f t="shared" si="1"/>
        <v>543.984375</v>
      </c>
      <c r="Q29" s="65">
        <v>0.12</v>
      </c>
      <c r="R29" s="63">
        <f t="shared" si="2"/>
        <v>618.1640625</v>
      </c>
    </row>
    <row r="30" spans="1:19" s="66" customFormat="1" ht="15.75" customHeight="1">
      <c r="B30" s="67">
        <v>5</v>
      </c>
      <c r="C30" s="45"/>
      <c r="D30" s="21" t="s">
        <v>52</v>
      </c>
      <c r="E30" s="68"/>
      <c r="G30" s="69">
        <v>9</v>
      </c>
      <c r="H30" s="49">
        <f>ROUND(P31,0)</f>
        <v>552</v>
      </c>
      <c r="I30" s="43"/>
      <c r="J30" s="43">
        <f>G30*H30</f>
        <v>4968</v>
      </c>
      <c r="K30" s="50" t="s">
        <v>48</v>
      </c>
      <c r="L30" s="71">
        <f>298+5+6+8+20+12+30+2+21</f>
        <v>402</v>
      </c>
      <c r="M30" s="59">
        <v>0.11600000000000001</v>
      </c>
      <c r="N30" s="60">
        <f t="shared" si="0"/>
        <v>485.75</v>
      </c>
      <c r="O30" s="61">
        <v>0.25</v>
      </c>
      <c r="P30" s="59">
        <f t="shared" si="1"/>
        <v>647.66666666666663</v>
      </c>
      <c r="Q30" s="61">
        <v>0.2</v>
      </c>
      <c r="R30" s="59">
        <f t="shared" si="2"/>
        <v>809.58333333333326</v>
      </c>
    </row>
    <row r="31" spans="1:19" s="66" customFormat="1" ht="15.75" customHeight="1">
      <c r="B31" s="67"/>
      <c r="C31" s="45"/>
      <c r="D31" s="21"/>
      <c r="E31" s="68"/>
      <c r="G31" s="69"/>
      <c r="H31" s="49"/>
      <c r="I31" s="70"/>
      <c r="J31" s="43"/>
      <c r="K31" s="50"/>
      <c r="L31" s="72">
        <f>298+5+6+8+20+12+30+2+21</f>
        <v>402</v>
      </c>
      <c r="M31" s="129">
        <v>0.1055</v>
      </c>
      <c r="N31" s="64">
        <f t="shared" si="0"/>
        <v>441.78125</v>
      </c>
      <c r="O31" s="65">
        <v>0.2</v>
      </c>
      <c r="P31" s="63">
        <f t="shared" si="1"/>
        <v>552.2265625</v>
      </c>
      <c r="Q31" s="65">
        <v>0.12</v>
      </c>
      <c r="R31" s="63">
        <f t="shared" si="2"/>
        <v>627.53018465909088</v>
      </c>
    </row>
    <row r="32" spans="1:19" s="66" customFormat="1" ht="15.75" customHeight="1">
      <c r="B32" s="67">
        <v>6</v>
      </c>
      <c r="C32" s="45"/>
      <c r="D32" s="21" t="s">
        <v>53</v>
      </c>
      <c r="E32" s="68"/>
      <c r="G32" s="69">
        <v>6</v>
      </c>
      <c r="H32" s="49">
        <f>ROUND(P33,0)</f>
        <v>1239</v>
      </c>
      <c r="I32" s="43"/>
      <c r="J32" s="43">
        <f>G32*H32</f>
        <v>7434</v>
      </c>
      <c r="K32" s="50" t="s">
        <v>48</v>
      </c>
      <c r="L32" s="71">
        <f>298+5+6+8+20+12+30+2+21+500</f>
        <v>902</v>
      </c>
      <c r="M32" s="59">
        <v>0.11600000000000001</v>
      </c>
      <c r="N32" s="60">
        <f t="shared" si="0"/>
        <v>1089.9166666666667</v>
      </c>
      <c r="O32" s="61">
        <v>0.25</v>
      </c>
      <c r="P32" s="59">
        <f t="shared" si="1"/>
        <v>1453.2222222222224</v>
      </c>
      <c r="Q32" s="61">
        <v>0.2</v>
      </c>
      <c r="R32" s="59">
        <f t="shared" si="2"/>
        <v>1816.5277777777778</v>
      </c>
    </row>
    <row r="33" spans="1:18" s="66" customFormat="1" ht="15.75" customHeight="1">
      <c r="B33" s="67"/>
      <c r="C33" s="45"/>
      <c r="D33" s="21"/>
      <c r="E33" s="68"/>
      <c r="G33" s="69"/>
      <c r="H33" s="49"/>
      <c r="I33" s="70"/>
      <c r="J33" s="43"/>
      <c r="K33" s="50"/>
      <c r="L33" s="72">
        <f>298+5+6+8+20+12+30+2+21+500</f>
        <v>902</v>
      </c>
      <c r="M33" s="129">
        <v>0.1055</v>
      </c>
      <c r="N33" s="64">
        <f t="shared" si="0"/>
        <v>991.26041666666663</v>
      </c>
      <c r="O33" s="65">
        <v>0.2</v>
      </c>
      <c r="P33" s="63">
        <f t="shared" si="1"/>
        <v>1239.0755208333333</v>
      </c>
      <c r="Q33" s="65">
        <v>0.12</v>
      </c>
      <c r="R33" s="63">
        <f t="shared" si="2"/>
        <v>1408.0403645833333</v>
      </c>
    </row>
    <row r="34" spans="1:18" s="66" customFormat="1" ht="15.75" customHeight="1">
      <c r="B34" s="67">
        <v>7</v>
      </c>
      <c r="C34" s="45"/>
      <c r="D34" s="21" t="s">
        <v>54</v>
      </c>
      <c r="E34" s="68"/>
      <c r="G34" s="69">
        <v>6</v>
      </c>
      <c r="H34" s="49">
        <f>ROUND(P35,0)</f>
        <v>532</v>
      </c>
      <c r="I34" s="43"/>
      <c r="J34" s="43">
        <f>G34*H34</f>
        <v>3192</v>
      </c>
      <c r="K34" s="50" t="s">
        <v>48</v>
      </c>
      <c r="L34" s="71">
        <f>310+5+8+20+12+30+2</f>
        <v>387</v>
      </c>
      <c r="M34" s="59">
        <v>0.11600000000000001</v>
      </c>
      <c r="N34" s="60">
        <f t="shared" si="0"/>
        <v>467.625</v>
      </c>
      <c r="O34" s="61">
        <v>0.25</v>
      </c>
      <c r="P34" s="59">
        <f t="shared" si="1"/>
        <v>623.5</v>
      </c>
      <c r="Q34" s="61">
        <v>0.2</v>
      </c>
      <c r="R34" s="59">
        <f t="shared" si="2"/>
        <v>779.375</v>
      </c>
    </row>
    <row r="35" spans="1:18" s="66" customFormat="1" ht="15.75" customHeight="1">
      <c r="B35" s="67"/>
      <c r="C35" s="45"/>
      <c r="D35" s="21"/>
      <c r="E35" s="68"/>
      <c r="G35" s="69"/>
      <c r="H35" s="49"/>
      <c r="I35" s="70"/>
      <c r="J35" s="43"/>
      <c r="K35" s="50"/>
      <c r="L35" s="72">
        <f>310+5+8+20+12+30+2</f>
        <v>387</v>
      </c>
      <c r="M35" s="129">
        <v>0.1055</v>
      </c>
      <c r="N35" s="64">
        <f t="shared" si="0"/>
        <v>425.296875</v>
      </c>
      <c r="O35" s="65">
        <v>0.2</v>
      </c>
      <c r="P35" s="63">
        <f t="shared" si="1"/>
        <v>531.62109375</v>
      </c>
      <c r="Q35" s="65">
        <v>0.12</v>
      </c>
      <c r="R35" s="63">
        <f t="shared" si="2"/>
        <v>604.11487926136363</v>
      </c>
    </row>
    <row r="36" spans="1:18" s="66" customFormat="1" ht="15.75" customHeight="1">
      <c r="B36" s="67">
        <v>8</v>
      </c>
      <c r="C36" s="45"/>
      <c r="D36" s="21" t="s">
        <v>55</v>
      </c>
      <c r="E36" s="68"/>
      <c r="G36" s="69">
        <v>16</v>
      </c>
      <c r="H36" s="49">
        <f>ROUND(P37,0)</f>
        <v>523</v>
      </c>
      <c r="I36" s="43"/>
      <c r="J36" s="43">
        <f>G36*H36</f>
        <v>8368</v>
      </c>
      <c r="K36" s="50" t="s">
        <v>48</v>
      </c>
      <c r="L36" s="71">
        <f>298+5+6+8+20+12+30+2</f>
        <v>381</v>
      </c>
      <c r="M36" s="59">
        <v>0.11600000000000001</v>
      </c>
      <c r="N36" s="60">
        <f t="shared" si="0"/>
        <v>460.375</v>
      </c>
      <c r="O36" s="61">
        <v>0.25</v>
      </c>
      <c r="P36" s="59">
        <f t="shared" si="1"/>
        <v>613.83333333333337</v>
      </c>
      <c r="Q36" s="61">
        <v>0.2</v>
      </c>
      <c r="R36" s="59">
        <f t="shared" si="2"/>
        <v>767.29166666666663</v>
      </c>
    </row>
    <row r="37" spans="1:18" s="66" customFormat="1" ht="15.75" customHeight="1">
      <c r="B37" s="67"/>
      <c r="C37" s="45"/>
      <c r="D37" s="21"/>
      <c r="E37" s="68"/>
      <c r="G37" s="69"/>
      <c r="H37" s="49"/>
      <c r="I37" s="70"/>
      <c r="J37" s="43"/>
      <c r="K37" s="50"/>
      <c r="L37" s="72">
        <f>298+5+6+8+20+12+30+2</f>
        <v>381</v>
      </c>
      <c r="M37" s="129">
        <v>0.1055</v>
      </c>
      <c r="N37" s="64">
        <f t="shared" si="0"/>
        <v>418.703125</v>
      </c>
      <c r="O37" s="65">
        <v>0.2</v>
      </c>
      <c r="P37" s="63">
        <f t="shared" si="1"/>
        <v>523.37890625</v>
      </c>
      <c r="Q37" s="65">
        <v>0.12</v>
      </c>
      <c r="R37" s="63">
        <f t="shared" si="2"/>
        <v>594.74875710227275</v>
      </c>
    </row>
    <row r="38" spans="1:18" s="66" customFormat="1" ht="15.75" customHeight="1">
      <c r="B38" s="67">
        <v>9</v>
      </c>
      <c r="C38" s="45"/>
      <c r="D38" s="21" t="s">
        <v>56</v>
      </c>
      <c r="E38" s="68"/>
      <c r="G38" s="69">
        <v>38</v>
      </c>
      <c r="H38" s="49">
        <f>ROUND(P39,0)</f>
        <v>549</v>
      </c>
      <c r="I38" s="43"/>
      <c r="J38" s="43">
        <f>G38*H38</f>
        <v>20862</v>
      </c>
      <c r="K38" s="50" t="s">
        <v>48</v>
      </c>
      <c r="L38" s="71">
        <f>153+15+20+8</f>
        <v>196</v>
      </c>
      <c r="M38" s="73">
        <v>0.25</v>
      </c>
      <c r="N38" s="60">
        <f t="shared" si="0"/>
        <v>510.41666666666669</v>
      </c>
      <c r="O38" s="61">
        <v>0.25</v>
      </c>
      <c r="P38" s="59">
        <f t="shared" si="1"/>
        <v>680.55555555555554</v>
      </c>
      <c r="Q38" s="61">
        <v>0.2</v>
      </c>
      <c r="R38" s="59">
        <f t="shared" si="2"/>
        <v>850.69444444444434</v>
      </c>
    </row>
    <row r="39" spans="1:18" s="66" customFormat="1" ht="15.75" customHeight="1">
      <c r="B39" s="67"/>
      <c r="C39" s="45"/>
      <c r="D39" s="21"/>
      <c r="E39" s="68"/>
      <c r="G39" s="69"/>
      <c r="H39" s="49"/>
      <c r="I39" s="70"/>
      <c r="J39" s="43"/>
      <c r="K39" s="50"/>
      <c r="L39" s="72">
        <f>153+15+20+8</f>
        <v>196</v>
      </c>
      <c r="M39" s="129">
        <v>0.215</v>
      </c>
      <c r="N39" s="64">
        <f t="shared" si="0"/>
        <v>438.95833333333331</v>
      </c>
      <c r="O39" s="65">
        <v>0.2</v>
      </c>
      <c r="P39" s="63">
        <f t="shared" si="1"/>
        <v>548.69791666666663</v>
      </c>
      <c r="Q39" s="65">
        <v>0.12</v>
      </c>
      <c r="R39" s="63">
        <f t="shared" si="2"/>
        <v>623.52035984848476</v>
      </c>
    </row>
    <row r="40" spans="1:18" s="66" customFormat="1" ht="15.75" customHeight="1">
      <c r="B40" s="67"/>
      <c r="C40" s="45"/>
      <c r="D40" s="74"/>
      <c r="E40" s="68"/>
      <c r="G40" s="69"/>
      <c r="H40" s="49"/>
      <c r="I40" s="70"/>
      <c r="J40" s="43"/>
      <c r="K40" s="50"/>
      <c r="L40" s="71"/>
      <c r="M40" s="73"/>
      <c r="N40" s="75"/>
      <c r="O40" s="76"/>
    </row>
    <row r="41" spans="1:18" s="66" customFormat="1" ht="15.75" customHeight="1">
      <c r="B41" s="45"/>
      <c r="C41" s="45"/>
      <c r="D41" s="74"/>
      <c r="E41" s="68"/>
      <c r="H41" s="49"/>
      <c r="I41" s="70"/>
      <c r="J41" s="70"/>
      <c r="K41" s="70"/>
    </row>
    <row r="42" spans="1:18" ht="15.75" customHeight="1" thickBot="1">
      <c r="A42" s="15"/>
      <c r="B42" s="77"/>
      <c r="C42" s="78"/>
      <c r="D42" s="79"/>
      <c r="E42" s="80"/>
      <c r="F42" s="81"/>
      <c r="G42" s="82"/>
      <c r="H42" s="83"/>
      <c r="I42" s="84"/>
      <c r="J42" s="84"/>
      <c r="K42" s="85"/>
    </row>
    <row r="43" spans="1:18" ht="15.75" customHeight="1">
      <c r="A43" s="15"/>
      <c r="B43" s="86"/>
      <c r="C43" s="86"/>
      <c r="D43" s="38"/>
      <c r="E43" s="16"/>
      <c r="F43" s="86"/>
      <c r="G43" s="20" t="s">
        <v>57</v>
      </c>
      <c r="H43" s="87" t="s">
        <v>58</v>
      </c>
      <c r="I43" s="43"/>
      <c r="J43" s="43">
        <f>SUM(J21:J42)</f>
        <v>61828</v>
      </c>
      <c r="K43" s="88"/>
    </row>
    <row r="44" spans="1:18" ht="15.75" customHeight="1">
      <c r="A44" s="15"/>
      <c r="B44" s="86"/>
      <c r="C44" s="86"/>
      <c r="D44" s="38"/>
      <c r="E44" s="89"/>
      <c r="F44" s="90"/>
      <c r="G44" s="91" t="s">
        <v>59</v>
      </c>
      <c r="H44" s="92" t="s">
        <v>58</v>
      </c>
      <c r="I44" s="93"/>
      <c r="J44" s="93">
        <v>150</v>
      </c>
      <c r="K44" s="94"/>
    </row>
    <row r="45" spans="1:18" ht="15.75" customHeight="1">
      <c r="A45" s="15"/>
      <c r="B45" s="86"/>
      <c r="C45" s="86"/>
      <c r="D45" s="38"/>
      <c r="E45" s="35"/>
      <c r="F45" s="95"/>
      <c r="G45" s="96" t="s">
        <v>60</v>
      </c>
      <c r="H45" s="97" t="s">
        <v>58</v>
      </c>
      <c r="I45" s="98"/>
      <c r="J45" s="98">
        <v>0</v>
      </c>
      <c r="K45" s="99"/>
    </row>
    <row r="46" spans="1:18" ht="15.75" customHeight="1" thickBot="1">
      <c r="A46" s="15"/>
      <c r="B46" s="78"/>
      <c r="C46" s="78"/>
      <c r="D46" s="77"/>
      <c r="E46" s="100"/>
      <c r="F46" s="101"/>
      <c r="G46" s="102" t="s">
        <v>61</v>
      </c>
      <c r="H46" s="103" t="s">
        <v>58</v>
      </c>
      <c r="I46" s="104"/>
      <c r="J46" s="104"/>
      <c r="K46" s="105"/>
    </row>
    <row r="47" spans="1:18" ht="15.75" customHeight="1">
      <c r="A47" s="15"/>
      <c r="B47" s="86"/>
      <c r="C47" s="86"/>
      <c r="D47" s="38"/>
      <c r="E47" s="16"/>
      <c r="F47" s="86"/>
      <c r="G47" s="106" t="s">
        <v>62</v>
      </c>
      <c r="H47" s="87" t="s">
        <v>58</v>
      </c>
      <c r="I47" s="43"/>
      <c r="J47" s="43">
        <f>IF(J43&lt;150, 150, J43)</f>
        <v>61828</v>
      </c>
      <c r="K47" s="88"/>
    </row>
    <row r="48" spans="1:18" ht="15.75" customHeight="1" thickBot="1">
      <c r="A48" s="15"/>
      <c r="B48" s="78"/>
      <c r="C48" s="78"/>
      <c r="D48" s="77"/>
      <c r="E48" s="80"/>
      <c r="F48" s="78"/>
      <c r="G48" s="107" t="s">
        <v>63</v>
      </c>
      <c r="H48" s="83" t="s">
        <v>58</v>
      </c>
      <c r="I48" s="84"/>
      <c r="J48" s="84"/>
      <c r="K48" s="108"/>
    </row>
    <row r="49" spans="1:229" ht="15.75" customHeight="1">
      <c r="A49" s="15"/>
      <c r="B49" s="86"/>
      <c r="C49" s="86"/>
      <c r="D49" s="38"/>
      <c r="E49" s="15"/>
      <c r="F49" s="86"/>
      <c r="G49" s="109" t="s">
        <v>57</v>
      </c>
      <c r="H49" s="87" t="s">
        <v>58</v>
      </c>
      <c r="I49" s="43"/>
      <c r="J49" s="87">
        <f>SUM(J47:J48)</f>
        <v>61828</v>
      </c>
      <c r="K49" s="88"/>
    </row>
    <row r="50" spans="1:229" ht="15.75" customHeight="1">
      <c r="A50" s="15"/>
      <c r="B50" s="86"/>
      <c r="C50" s="86"/>
      <c r="D50" s="38"/>
      <c r="E50" s="15"/>
      <c r="F50" s="86"/>
      <c r="G50" s="109"/>
      <c r="H50" s="87"/>
      <c r="I50" s="43"/>
      <c r="J50" s="87"/>
      <c r="K50" s="88"/>
    </row>
    <row r="51" spans="1:229" s="15" customFormat="1" ht="15.75" customHeight="1">
      <c r="B51" s="110" t="s">
        <v>64</v>
      </c>
      <c r="C51" s="86"/>
      <c r="D51" s="38"/>
      <c r="E51" s="86"/>
      <c r="F51" s="86"/>
      <c r="G51" s="111"/>
      <c r="H51" s="112"/>
      <c r="I51" s="86"/>
      <c r="J51" s="113"/>
      <c r="K51" s="114"/>
      <c r="L51" s="115"/>
      <c r="M51" s="115"/>
      <c r="N51" s="115"/>
      <c r="O51" s="115"/>
      <c r="P51" s="115"/>
      <c r="Q51" s="115"/>
      <c r="R51" s="115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</row>
    <row r="52" spans="1:229" s="15" customFormat="1" ht="15.75" customHeight="1">
      <c r="B52" s="116" t="s">
        <v>65</v>
      </c>
      <c r="E52" s="86"/>
      <c r="F52" s="86"/>
      <c r="G52" s="111"/>
      <c r="H52" s="112"/>
      <c r="I52" s="86"/>
      <c r="J52" s="113"/>
      <c r="K52" s="114"/>
      <c r="L52" s="115"/>
      <c r="M52" s="115"/>
      <c r="N52" s="115"/>
      <c r="O52" s="115"/>
      <c r="P52" s="115"/>
      <c r="Q52" s="115"/>
      <c r="R52" s="115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</row>
    <row r="53" spans="1:229" s="15" customFormat="1" ht="15.75" customHeight="1">
      <c r="B53" s="116" t="s">
        <v>66</v>
      </c>
      <c r="E53" s="86"/>
      <c r="F53" s="86"/>
      <c r="G53" s="111"/>
      <c r="H53" s="112"/>
      <c r="I53" s="86"/>
      <c r="J53" s="113"/>
      <c r="K53" s="114"/>
      <c r="L53" s="115"/>
      <c r="M53" s="115"/>
      <c r="N53" s="115"/>
      <c r="O53" s="115"/>
      <c r="P53" s="115"/>
      <c r="Q53" s="115"/>
      <c r="R53" s="115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</row>
    <row r="54" spans="1:229" s="15" customFormat="1" ht="15.75" customHeight="1">
      <c r="B54" s="116" t="s">
        <v>67</v>
      </c>
      <c r="E54" s="86"/>
      <c r="F54" s="86"/>
      <c r="G54" s="111"/>
      <c r="H54" s="112"/>
      <c r="I54" s="86"/>
      <c r="J54" s="113"/>
      <c r="K54" s="114"/>
      <c r="L54" s="115"/>
      <c r="M54" s="115"/>
      <c r="N54" s="115"/>
      <c r="O54" s="115"/>
      <c r="P54" s="115"/>
      <c r="Q54" s="115"/>
      <c r="R54" s="115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</row>
    <row r="55" spans="1:229" s="15" customFormat="1" ht="15.75" customHeight="1">
      <c r="B55" s="116" t="s">
        <v>68</v>
      </c>
      <c r="E55" s="86"/>
      <c r="F55" s="86"/>
      <c r="G55" s="111"/>
      <c r="H55" s="112"/>
      <c r="I55" s="86"/>
      <c r="J55" s="113"/>
      <c r="K55" s="114"/>
      <c r="L55" s="115"/>
      <c r="M55" s="115"/>
      <c r="N55" s="115"/>
      <c r="O55" s="115"/>
      <c r="P55" s="115"/>
      <c r="Q55" s="115"/>
      <c r="R55" s="115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</row>
    <row r="56" spans="1:229" s="15" customFormat="1" ht="15.75" customHeight="1">
      <c r="B56" s="17" t="s">
        <v>69</v>
      </c>
      <c r="E56" s="86"/>
      <c r="F56" s="86"/>
      <c r="G56" s="111"/>
      <c r="H56" s="112"/>
      <c r="I56" s="86"/>
      <c r="J56" s="113"/>
      <c r="K56" s="114"/>
      <c r="L56" s="115"/>
      <c r="M56" s="115"/>
      <c r="N56" s="115"/>
      <c r="O56" s="115"/>
      <c r="P56" s="115"/>
      <c r="Q56" s="115"/>
      <c r="R56" s="115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</row>
    <row r="57" spans="1:229" s="15" customFormat="1" ht="15.75" customHeight="1">
      <c r="B57" s="17" t="s">
        <v>70</v>
      </c>
      <c r="E57" s="86"/>
      <c r="F57" s="86"/>
      <c r="G57" s="111"/>
      <c r="H57" s="112"/>
      <c r="I57" s="86"/>
      <c r="J57" s="113"/>
      <c r="K57" s="114"/>
      <c r="L57" s="115"/>
      <c r="M57" s="115"/>
      <c r="N57" s="115"/>
      <c r="O57" s="115"/>
      <c r="P57" s="115"/>
      <c r="Q57" s="115"/>
      <c r="R57" s="115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</row>
    <row r="58" spans="1:229" s="15" customFormat="1" ht="15.75" customHeight="1">
      <c r="B58" s="17" t="s">
        <v>71</v>
      </c>
      <c r="E58" s="86"/>
      <c r="F58" s="86"/>
      <c r="G58" s="111"/>
      <c r="H58" s="112"/>
      <c r="I58" s="86"/>
      <c r="J58" s="113"/>
      <c r="K58" s="114"/>
      <c r="L58" s="115"/>
      <c r="M58" s="115"/>
      <c r="N58" s="115"/>
      <c r="O58" s="115"/>
      <c r="P58" s="115"/>
      <c r="Q58" s="115"/>
      <c r="R58" s="115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</row>
    <row r="59" spans="1:229" s="15" customFormat="1" ht="15.75" customHeight="1">
      <c r="B59" s="86"/>
      <c r="C59" s="86"/>
      <c r="D59" s="116"/>
      <c r="E59" s="86"/>
      <c r="F59" s="86"/>
      <c r="G59" s="111"/>
      <c r="H59" s="117"/>
      <c r="I59" s="86"/>
      <c r="J59" s="113"/>
      <c r="K59" s="114"/>
      <c r="L59" s="115"/>
      <c r="M59" s="115"/>
      <c r="N59" s="115"/>
      <c r="O59" s="115"/>
      <c r="P59" s="115"/>
      <c r="Q59" s="115"/>
      <c r="R59" s="115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</row>
    <row r="60" spans="1:229" s="15" customFormat="1" ht="15.75" customHeight="1">
      <c r="C60" s="86"/>
      <c r="D60" s="118" t="s">
        <v>72</v>
      </c>
      <c r="E60" s="86"/>
      <c r="F60" s="86"/>
      <c r="G60" s="111"/>
      <c r="H60" s="112"/>
      <c r="I60" s="86"/>
      <c r="J60" s="119"/>
      <c r="K60" s="114"/>
      <c r="L60" s="115"/>
      <c r="M60" s="115"/>
      <c r="N60" s="115"/>
      <c r="O60" s="115"/>
      <c r="P60" s="115"/>
      <c r="Q60" s="115"/>
      <c r="R60" s="115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</row>
    <row r="61" spans="1:229" s="15" customFormat="1" ht="15.75" customHeight="1">
      <c r="B61" s="86"/>
      <c r="C61" s="86"/>
      <c r="D61" s="109" t="s">
        <v>73</v>
      </c>
      <c r="E61" s="116" t="s">
        <v>74</v>
      </c>
      <c r="F61" s="86"/>
      <c r="G61" s="111"/>
      <c r="H61" s="112"/>
      <c r="I61" s="86"/>
      <c r="J61" s="113"/>
      <c r="K61" s="114"/>
      <c r="L61" s="115"/>
      <c r="M61" s="115"/>
      <c r="N61" s="115"/>
      <c r="O61" s="115"/>
      <c r="P61" s="115"/>
      <c r="Q61" s="115"/>
      <c r="R61" s="11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</row>
    <row r="62" spans="1:229" s="15" customFormat="1" ht="15.75" customHeight="1">
      <c r="B62" s="86"/>
      <c r="C62" s="86"/>
      <c r="D62" s="109"/>
      <c r="E62" s="116" t="s">
        <v>75</v>
      </c>
      <c r="F62" s="86"/>
      <c r="G62" s="111"/>
      <c r="H62" s="112"/>
      <c r="I62" s="86"/>
      <c r="J62" s="113"/>
      <c r="K62" s="114"/>
      <c r="L62" s="115"/>
      <c r="M62" s="115"/>
      <c r="N62" s="115"/>
      <c r="O62" s="115"/>
      <c r="P62" s="115"/>
      <c r="Q62" s="115"/>
      <c r="R62" s="115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</row>
    <row r="63" spans="1:229" s="15" customFormat="1" ht="15.75" customHeight="1">
      <c r="D63" s="120" t="s">
        <v>76</v>
      </c>
      <c r="E63" s="121" t="s">
        <v>92</v>
      </c>
      <c r="K63" s="16"/>
      <c r="L63" s="115"/>
      <c r="M63" s="115"/>
      <c r="N63" s="115"/>
      <c r="O63" s="115"/>
      <c r="P63" s="115"/>
      <c r="Q63" s="115"/>
      <c r="R63" s="115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</row>
    <row r="64" spans="1:229" s="15" customFormat="1" ht="15.75" customHeight="1">
      <c r="D64" s="120" t="s">
        <v>77</v>
      </c>
      <c r="E64" s="15" t="s">
        <v>78</v>
      </c>
      <c r="K64" s="16"/>
      <c r="L64" s="115"/>
      <c r="M64" s="115"/>
      <c r="N64" s="115"/>
      <c r="O64" s="115"/>
      <c r="P64" s="115"/>
      <c r="Q64" s="115"/>
      <c r="R64" s="115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</row>
    <row r="65" spans="2:229" s="15" customFormat="1" ht="15.75" customHeight="1">
      <c r="D65" s="120" t="s">
        <v>79</v>
      </c>
      <c r="E65" s="122" t="s">
        <v>80</v>
      </c>
      <c r="K65" s="16"/>
      <c r="L65" s="115"/>
      <c r="M65" s="115"/>
      <c r="N65" s="115"/>
      <c r="O65" s="115"/>
      <c r="P65" s="115"/>
      <c r="Q65" s="115"/>
      <c r="R65" s="11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</row>
    <row r="66" spans="2:229" s="15" customFormat="1" ht="15.75" customHeight="1">
      <c r="D66" s="120" t="s">
        <v>81</v>
      </c>
      <c r="E66" s="123" t="s">
        <v>82</v>
      </c>
      <c r="K66" s="16"/>
      <c r="L66" s="115"/>
      <c r="M66" s="115"/>
      <c r="N66" s="115"/>
      <c r="O66" s="115"/>
      <c r="P66" s="115"/>
      <c r="Q66" s="115"/>
      <c r="R66" s="115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</row>
    <row r="67" spans="2:229" s="15" customFormat="1" ht="15.75" customHeight="1">
      <c r="D67" s="120" t="s">
        <v>83</v>
      </c>
      <c r="E67" s="15" t="s">
        <v>84</v>
      </c>
      <c r="L67" s="115"/>
      <c r="M67" s="115"/>
      <c r="N67" s="115"/>
      <c r="O67" s="115"/>
      <c r="P67" s="115"/>
      <c r="Q67" s="115"/>
      <c r="R67" s="115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</row>
    <row r="68" spans="2:229" s="15" customFormat="1" ht="15.75" customHeight="1">
      <c r="B68" s="86"/>
      <c r="C68" s="86"/>
      <c r="D68" s="38" t="s">
        <v>85</v>
      </c>
      <c r="E68" s="86" t="s">
        <v>86</v>
      </c>
      <c r="F68" s="86"/>
      <c r="G68" s="111"/>
      <c r="H68" s="112"/>
      <c r="I68" s="86"/>
      <c r="J68" s="113"/>
      <c r="K68" s="114"/>
      <c r="L68" s="115"/>
      <c r="M68" s="115"/>
      <c r="N68" s="115"/>
      <c r="O68" s="115"/>
      <c r="P68" s="115"/>
      <c r="Q68" s="115"/>
      <c r="R68" s="115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</row>
    <row r="69" spans="2:229" s="15" customFormat="1" ht="15.75" customHeight="1">
      <c r="B69" s="86"/>
      <c r="C69" s="86"/>
      <c r="D69" s="38"/>
      <c r="E69" s="86"/>
      <c r="F69" s="86"/>
      <c r="G69" s="111"/>
      <c r="H69" s="112"/>
      <c r="I69" s="86"/>
      <c r="J69" s="113"/>
      <c r="K69" s="114"/>
      <c r="L69" s="115"/>
      <c r="M69" s="115"/>
      <c r="N69" s="115"/>
      <c r="O69" s="115"/>
      <c r="P69" s="115"/>
      <c r="Q69" s="115"/>
      <c r="R69" s="115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</row>
    <row r="70" spans="2:229" s="15" customFormat="1" ht="15.75" customHeight="1">
      <c r="B70" s="86" t="s">
        <v>87</v>
      </c>
      <c r="C70" s="86"/>
      <c r="D70" s="38"/>
      <c r="E70" s="86"/>
      <c r="F70" s="86"/>
      <c r="G70" s="111"/>
      <c r="H70" s="112"/>
      <c r="I70" s="86"/>
      <c r="J70" s="113"/>
      <c r="K70" s="114"/>
      <c r="L70" s="115"/>
      <c r="M70" s="115"/>
      <c r="N70" s="115"/>
      <c r="O70" s="115"/>
      <c r="P70" s="115"/>
      <c r="Q70" s="115"/>
      <c r="R70" s="115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</row>
    <row r="71" spans="2:229" s="15" customFormat="1" ht="15.75" customHeight="1">
      <c r="B71" s="86"/>
      <c r="C71" s="86"/>
      <c r="D71" s="38"/>
      <c r="E71" s="86"/>
      <c r="F71" s="86"/>
      <c r="G71" s="111"/>
      <c r="H71" s="112"/>
      <c r="I71" s="86"/>
      <c r="J71" s="113"/>
      <c r="K71" s="114"/>
      <c r="L71" s="115"/>
      <c r="M71" s="115"/>
      <c r="N71" s="115"/>
      <c r="O71" s="115"/>
      <c r="P71" s="115"/>
      <c r="Q71" s="115"/>
      <c r="R71" s="115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</row>
    <row r="72" spans="2:229" s="15" customFormat="1" ht="15.75" customHeight="1">
      <c r="B72" s="86"/>
      <c r="C72" s="86"/>
      <c r="D72" s="38"/>
      <c r="E72" s="86"/>
      <c r="F72" s="86"/>
      <c r="G72" s="111"/>
      <c r="H72" s="112"/>
      <c r="I72" s="86"/>
      <c r="J72" s="113"/>
      <c r="K72" s="114"/>
      <c r="L72" s="115"/>
      <c r="M72" s="115"/>
      <c r="N72" s="115"/>
      <c r="O72" s="115"/>
      <c r="P72" s="115"/>
      <c r="Q72" s="115"/>
      <c r="R72" s="115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</row>
    <row r="73" spans="2:229" s="15" customFormat="1" ht="15.75" customHeight="1">
      <c r="B73" s="32"/>
      <c r="C73" s="32"/>
      <c r="D73" s="86"/>
      <c r="E73" s="86"/>
      <c r="F73" s="86"/>
      <c r="G73" s="124"/>
      <c r="H73" s="86"/>
      <c r="I73" s="86"/>
      <c r="J73" s="124"/>
      <c r="K73" s="125"/>
      <c r="L73" s="115"/>
      <c r="M73" s="115"/>
      <c r="N73" s="115"/>
      <c r="O73" s="115"/>
      <c r="P73" s="115"/>
      <c r="Q73" s="115"/>
      <c r="R73" s="115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</row>
    <row r="74" spans="2:229" s="15" customFormat="1" ht="15.75" customHeight="1">
      <c r="B74" s="86" t="s">
        <v>88</v>
      </c>
      <c r="C74" s="86"/>
      <c r="D74" s="86"/>
      <c r="E74" s="86"/>
      <c r="F74" s="86"/>
      <c r="G74" s="124"/>
      <c r="H74" s="86"/>
      <c r="I74" s="86"/>
      <c r="J74" s="124"/>
      <c r="K74" s="124"/>
      <c r="L74" s="115"/>
      <c r="M74" s="115"/>
      <c r="N74" s="115"/>
      <c r="O74" s="115"/>
      <c r="P74" s="115"/>
      <c r="Q74" s="115"/>
      <c r="R74" s="115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</row>
    <row r="75" spans="2:229" s="15" customFormat="1" ht="15.75" customHeight="1">
      <c r="B75" s="86" t="s">
        <v>89</v>
      </c>
      <c r="C75" s="32"/>
      <c r="D75" s="86"/>
      <c r="E75" s="86"/>
      <c r="F75" s="86"/>
      <c r="G75" s="124"/>
      <c r="H75" s="86"/>
      <c r="I75" s="86"/>
      <c r="J75" s="124"/>
      <c r="K75" s="124"/>
      <c r="L75" s="115"/>
      <c r="M75" s="115"/>
      <c r="N75" s="115"/>
      <c r="O75" s="115"/>
      <c r="P75" s="115"/>
      <c r="Q75" s="115"/>
      <c r="R75" s="115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</row>
    <row r="76" spans="2:229" ht="15.75" customHeight="1">
      <c r="B76" s="32"/>
      <c r="C76" s="32"/>
      <c r="D76" s="126"/>
      <c r="E76" s="127"/>
      <c r="F76" s="127"/>
      <c r="G76" s="128"/>
      <c r="H76" s="127"/>
      <c r="I76" s="127"/>
      <c r="J76" s="128"/>
      <c r="K76" s="128"/>
    </row>
    <row r="77" spans="2:229" ht="15.75" customHeight="1">
      <c r="B77" s="32"/>
      <c r="C77" s="32"/>
      <c r="D77" s="126"/>
      <c r="E77" s="127"/>
      <c r="F77" s="127"/>
      <c r="G77" s="128"/>
      <c r="H77" s="127"/>
      <c r="I77" s="127"/>
      <c r="J77" s="128"/>
      <c r="K77" s="128"/>
    </row>
    <row r="78" spans="2:229" ht="15.75" customHeight="1">
      <c r="B78" s="2"/>
      <c r="C78" s="2"/>
      <c r="D78" s="2"/>
      <c r="E78" s="2"/>
      <c r="F78" s="2"/>
      <c r="G78" s="128"/>
      <c r="H78" s="2"/>
      <c r="I78" s="2"/>
      <c r="J78" s="2"/>
      <c r="K78" s="2"/>
    </row>
    <row r="79" spans="2:229" ht="15.75" customHeight="1">
      <c r="B79" s="2"/>
      <c r="C79" s="2"/>
      <c r="D79" s="2"/>
      <c r="E79" s="2"/>
      <c r="F79" s="2"/>
      <c r="G79" s="128"/>
      <c r="H79" s="2"/>
      <c r="I79" s="2"/>
      <c r="J79" s="2"/>
      <c r="K79" s="2"/>
    </row>
    <row r="80" spans="2:229" ht="15.75" customHeight="1">
      <c r="B80" s="2"/>
      <c r="C80" s="2"/>
      <c r="D80" s="2"/>
      <c r="E80" s="2"/>
      <c r="F80" s="2"/>
      <c r="G80" s="128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2">
    <mergeCell ref="A4:K4"/>
    <mergeCell ref="A5:K5"/>
  </mergeCells>
  <phoneticPr fontId="3"/>
  <hyperlinks>
    <hyperlink ref="J15" r:id="rId1"/>
    <hyperlink ref="J16" r:id="rId2"/>
    <hyperlink ref="D11" r:id="rId3" display="mailto:m.orlikowski@antykor.pl"/>
    <hyperlink ref="D12" r:id="rId4" display="http://www.antykor.pl/"/>
  </hyperlinks>
  <pageMargins left="0.78740157480314965" right="0.78740157480314965" top="0.98425196850393704" bottom="0.98425196850393704" header="0.51181102362204722" footer="0.51181102362204722"/>
  <pageSetup paperSize="9" scale="66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/>
  <cols>
    <col min="1" max="256" width="9" customWidth="1"/>
  </cols>
  <sheetData/>
  <phoneticPr fontId="3"/>
  <pageMargins left="0.78740157499999996" right="0.78740157499999996" top="0.984251969" bottom="0.98425196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/>
  <cols>
    <col min="1" max="256" width="9" customWidth="1"/>
  </cols>
  <sheetData/>
  <phoneticPr fontId="3"/>
  <pageMargins left="0.78740157499999996" right="0.78740157499999996" top="0.984251969" bottom="0.98425196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Regis</cp:lastModifiedBy>
  <cp:lastPrinted>2012-07-30T07:09:01Z</cp:lastPrinted>
  <dcterms:created xsi:type="dcterms:W3CDTF">2012-07-30T06:12:03Z</dcterms:created>
  <dcterms:modified xsi:type="dcterms:W3CDTF">2012-07-30T07:09:26Z</dcterms:modified>
</cp:coreProperties>
</file>