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210"/>
  </bookViews>
  <sheets>
    <sheet name="QUOTE" sheetId="1" r:id="rId1"/>
  </sheets>
  <definedNames>
    <definedName name="OLE_LINK3" localSheetId="0">QUOTE!#REF!</definedName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J26" i="1" l="1"/>
  <c r="J25" i="1"/>
  <c r="J24" i="1"/>
  <c r="J23" i="1"/>
  <c r="J22" i="1"/>
  <c r="T32" i="1"/>
  <c r="R32" i="1"/>
  <c r="L32" i="1"/>
  <c r="N32" i="1" s="1"/>
  <c r="P32" i="1" s="1"/>
  <c r="Q32" i="1" s="1"/>
  <c r="T31" i="1"/>
  <c r="R31" i="1"/>
  <c r="L31" i="1"/>
  <c r="N31" i="1" s="1"/>
  <c r="P31" i="1" s="1"/>
  <c r="T30" i="1"/>
  <c r="R30" i="1"/>
  <c r="L30" i="1"/>
  <c r="N30" i="1" s="1"/>
  <c r="P30" i="1" s="1"/>
  <c r="T29" i="1"/>
  <c r="R29" i="1"/>
  <c r="L29" i="1"/>
  <c r="N29" i="1" s="1"/>
  <c r="P29" i="1" s="1"/>
  <c r="Q29" i="1" s="1"/>
  <c r="T28" i="1"/>
  <c r="R28" i="1"/>
  <c r="L28" i="1"/>
  <c r="N28" i="1" s="1"/>
  <c r="P28" i="1" s="1"/>
  <c r="Q28" i="1" s="1"/>
  <c r="Q23" i="1"/>
  <c r="Q24" i="1"/>
  <c r="Q25" i="1"/>
  <c r="Q26" i="1"/>
  <c r="Q22" i="1"/>
  <c r="T26" i="1"/>
  <c r="T25" i="1"/>
  <c r="T24" i="1"/>
  <c r="T23" i="1"/>
  <c r="T22" i="1"/>
  <c r="R22" i="1" s="1"/>
  <c r="R26" i="1"/>
  <c r="R25" i="1"/>
  <c r="R24" i="1"/>
  <c r="R23" i="1"/>
  <c r="N26" i="1"/>
  <c r="P26" i="1" s="1"/>
  <c r="N24" i="1"/>
  <c r="P24" i="1" s="1"/>
  <c r="N23" i="1"/>
  <c r="P23" i="1" s="1"/>
  <c r="L26" i="1"/>
  <c r="L25" i="1"/>
  <c r="N25" i="1" s="1"/>
  <c r="P25" i="1" s="1"/>
  <c r="L24" i="1"/>
  <c r="L23" i="1"/>
  <c r="L22" i="1"/>
  <c r="N22" i="1" s="1"/>
  <c r="P22" i="1" s="1"/>
  <c r="Q31" i="1" l="1"/>
  <c r="Q30" i="1"/>
  <c r="J32" i="1"/>
  <c r="J36" i="1" s="1"/>
  <c r="J38" i="1" s="1"/>
</calcChain>
</file>

<file path=xl/sharedStrings.xml><?xml version="1.0" encoding="utf-8"?>
<sst xmlns="http://schemas.openxmlformats.org/spreadsheetml/2006/main" count="114" uniqueCount="94">
  <si>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</si>
  <si>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</si>
  <si>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</si>
  <si>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</si>
  <si>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</si>
  <si>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</si>
  <si>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</si>
  <si>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</si>
  <si>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</si>
  <si>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</si>
  <si>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</si>
  <si>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</si>
  <si>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</si>
  <si>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</si>
  <si>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</si>
  <si>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</si>
  <si>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</si>
  <si>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</si>
  <si>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</si>
  <si>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</si>
  <si>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</si>
  <si>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</si>
  <si>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</si>
  <si>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</si>
  <si>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</si>
  <si>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</si>
  <si>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</si>
  <si>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</si>
  <si>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</si>
  <si>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</si>
  <si>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</si>
  <si>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</si>
  <si>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</si>
  <si>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</si>
  <si>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</si>
  <si>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</si>
  <si>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</si>
  <si>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</si>
  <si>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</si>
  <si>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</si>
  <si>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</si>
  <si>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</si>
  <si>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</si>
  <si>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</si>
  <si>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</si>
  <si>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</si>
  <si>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</si>
  <si>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</si>
  <si>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</si>
  <si>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</si>
  <si>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</si>
  <si>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</si>
  <si>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</si>
  <si>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</si>
  <si>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</si>
  <si>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</si>
  <si>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</si>
  <si>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</si>
  <si>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</si>
  <si>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</si>
  <si>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</si>
  <si>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</si>
  <si>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</si>
  <si>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</si>
  <si>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</si>
  <si>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</si>
  <si>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</si>
  <si>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</si>
  <si>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</si>
  <si>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 xml:space="preserve">Antykor Controls Sp. z o.o., </t>
  </si>
  <si>
    <t>Ul. Przepiórki 36, 02-410 Warszawa</t>
  </si>
  <si>
    <t>Tel./Fax: 22 868 24 94</t>
  </si>
  <si>
    <t>www.antykor.pl</t>
  </si>
  <si>
    <t>6</t>
  </si>
  <si>
    <t>AVP302-XSD3A-1XXX-K</t>
  </si>
  <si>
    <t>GTX40D-BAAADAB-AA1AXA1-A2T1</t>
  </si>
  <si>
    <t>GTX41D-BAAADAA-AA1AXA1-A2T1</t>
  </si>
  <si>
    <t>GTX60G-BAAADAB-AA1AXA1-A2T1</t>
  </si>
  <si>
    <t>GTX71G-BAAADAC-AA1AXA1-A2T1</t>
  </si>
  <si>
    <t>Zbigniew Iwański</t>
  </si>
  <si>
    <t>Prezes Zarządu</t>
  </si>
  <si>
    <t>Mobile: 500 216 688</t>
  </si>
  <si>
    <t>E-mail: z.iwanski@antykor.pl,</t>
  </si>
  <si>
    <t>Q2012RH204</t>
  </si>
  <si>
    <t>DP transmitter</t>
  </si>
  <si>
    <t>GP transmitter</t>
  </si>
  <si>
    <t>Positionner</t>
  </si>
  <si>
    <t>Difference</t>
  </si>
  <si>
    <t>List price Europe</t>
  </si>
  <si>
    <t>discout requested</t>
  </si>
  <si>
    <t>Special STP</t>
  </si>
  <si>
    <t>AEU-12-186</t>
  </si>
  <si>
    <t>30 days from invoice date</t>
  </si>
  <si>
    <t>SUGIMOTO 05/06/12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</si>
</sst>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  <numFmt numFmtId="171" formatCode="0.0"/>
    <numFmt numFmtId="172" formatCode="_-* #,##0\ [$€-40C]_-;\-* #,##0\ [$€-40C]_-;_-* &quot;-&quot;??\ [$€-40C]_-;_-@_-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171" fontId="9" fillId="0" borderId="0" xfId="0" applyNumberFormat="1" applyFont="1" applyAlignment="1">
      <alignment vertical="center"/>
    </xf>
    <xf numFmtId="172" fontId="9" fillId="0" borderId="0" xfId="3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9" fontId="17" fillId="0" borderId="0" xfId="4" applyFont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9" fontId="9" fillId="0" borderId="0" xfId="3" applyNumberFormat="1" applyFont="1" applyAlignment="1">
      <alignment horizontal="center" vertical="center" wrapText="1"/>
    </xf>
    <xf numFmtId="170" fontId="9" fillId="0" borderId="0" xfId="1" applyFont="1" applyAlignment="1">
      <alignment horizontal="center" vertical="center" wrapText="1"/>
    </xf>
    <xf numFmtId="9" fontId="9" fillId="0" borderId="0" xfId="4" applyFont="1" applyAlignment="1">
      <alignment horizontal="center" vertical="center" wrapText="1"/>
    </xf>
    <xf numFmtId="38" fontId="9" fillId="0" borderId="0" xfId="3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9" fontId="9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.iwanski@antykor.pl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ntykor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W71"/>
  <sheetViews>
    <sheetView tabSelected="1" topLeftCell="A7" zoomScaleNormal="100" workbookViewId="0">
      <selection activeCell="J7" sqref="J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9.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6" width="9" style="84" customWidth="1"/>
    <col min="17" max="17" width="8.875" style="110" customWidth="1"/>
    <col min="18" max="18" width="9" style="84" customWidth="1"/>
    <col min="19" max="19" width="10.75" style="84" customWidth="1"/>
    <col min="20" max="20" width="14.625" style="84" customWidth="1"/>
    <col min="21" max="231" width="9" style="84" customWidth="1"/>
    <col min="232" max="16384" width="9" style="1"/>
  </cols>
  <sheetData>
    <row r="1" spans="1:231" ht="4.9000000000000004" customHeight="1">
      <c r="J1" s="2"/>
      <c r="K1" s="2"/>
    </row>
    <row r="2" spans="1:231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1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1" s="4" customFormat="1" ht="15" customHeight="1">
      <c r="A4" s="122" t="s">
        <v>24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/>
      <c r="M4"/>
      <c r="N4"/>
      <c r="O4"/>
      <c r="P4"/>
      <c r="Q4" s="111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</row>
    <row r="5" spans="1:231" s="4" customFormat="1" ht="15" customHeight="1">
      <c r="A5" s="123" t="s">
        <v>25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/>
      <c r="M5"/>
      <c r="N5"/>
      <c r="O5"/>
      <c r="P5"/>
      <c r="Q5" s="111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</row>
    <row r="6" spans="1:231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111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</row>
    <row r="7" spans="1:231" ht="15.75" customHeight="1">
      <c r="A7" s="17"/>
      <c r="B7" s="33" t="s">
        <v>15</v>
      </c>
      <c r="C7" s="21"/>
      <c r="D7" s="106" t="s">
        <v>69</v>
      </c>
      <c r="E7" s="17"/>
      <c r="F7" s="85"/>
      <c r="G7" s="21"/>
      <c r="H7" s="33" t="s">
        <v>1</v>
      </c>
      <c r="I7" s="17"/>
      <c r="J7" s="77">
        <v>41065</v>
      </c>
      <c r="K7" s="21"/>
      <c r="L7"/>
      <c r="M7"/>
      <c r="N7"/>
      <c r="O7"/>
      <c r="P7"/>
      <c r="Q7" s="111"/>
    </row>
    <row r="8" spans="1:231" ht="15.75" customHeight="1">
      <c r="A8" s="17"/>
      <c r="B8" s="21"/>
      <c r="C8" s="21"/>
      <c r="D8" s="106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  <c r="Q8" s="111"/>
    </row>
    <row r="9" spans="1:231" ht="15.75" customHeight="1">
      <c r="A9" s="17"/>
      <c r="B9" s="21"/>
      <c r="C9" s="21"/>
      <c r="D9" s="106"/>
      <c r="E9" s="17"/>
      <c r="F9" s="84"/>
      <c r="G9" s="33"/>
      <c r="H9" s="17"/>
      <c r="J9" s="17"/>
      <c r="K9" s="21"/>
      <c r="L9"/>
      <c r="M9"/>
      <c r="N9"/>
      <c r="O9"/>
      <c r="P9"/>
      <c r="Q9" s="111"/>
    </row>
    <row r="10" spans="1:231" ht="15.75" customHeight="1">
      <c r="A10" s="17"/>
      <c r="B10" s="21"/>
      <c r="C10" s="21"/>
      <c r="D10" s="106"/>
      <c r="E10" s="87"/>
      <c r="G10" s="21"/>
      <c r="H10" s="20" t="s">
        <v>16</v>
      </c>
      <c r="J10" s="17"/>
      <c r="K10" s="35"/>
      <c r="L10"/>
      <c r="M10"/>
      <c r="N10"/>
      <c r="O10"/>
      <c r="P10"/>
      <c r="Q10" s="111"/>
    </row>
    <row r="11" spans="1:231" ht="15.75" customHeight="1">
      <c r="A11" s="17"/>
      <c r="B11" s="81" t="s">
        <v>27</v>
      </c>
      <c r="C11" s="21"/>
      <c r="D11" s="106" t="s">
        <v>79</v>
      </c>
      <c r="E11" s="17"/>
      <c r="F11" s="84"/>
      <c r="G11" s="17"/>
      <c r="H11" s="20" t="s">
        <v>17</v>
      </c>
      <c r="I11" s="20"/>
      <c r="J11" s="34" t="s">
        <v>83</v>
      </c>
      <c r="K11" s="21"/>
      <c r="L11"/>
      <c r="M11"/>
      <c r="N11"/>
      <c r="O11"/>
      <c r="P11"/>
      <c r="Q11" s="111"/>
    </row>
    <row r="12" spans="1:231" ht="15.75" customHeight="1">
      <c r="A12" s="17"/>
      <c r="B12" s="81" t="s">
        <v>30</v>
      </c>
      <c r="C12" s="21"/>
      <c r="D12" s="106" t="s">
        <v>80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  <c r="Q12" s="111"/>
    </row>
    <row r="13" spans="1:231" ht="15.75" customHeight="1">
      <c r="A13" s="17"/>
      <c r="B13" s="81" t="s">
        <v>29</v>
      </c>
      <c r="C13" s="21"/>
      <c r="D13" s="106" t="s">
        <v>71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  <c r="Q13" s="111"/>
    </row>
    <row r="14" spans="1:231" ht="15.75" customHeight="1">
      <c r="A14" s="17"/>
      <c r="B14" s="81" t="s">
        <v>45</v>
      </c>
      <c r="C14" s="17"/>
      <c r="D14" s="106" t="s">
        <v>81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  <c r="Q14" s="111"/>
    </row>
    <row r="15" spans="1:231" ht="15.75" customHeight="1">
      <c r="A15" s="17"/>
      <c r="B15" s="83" t="s">
        <v>47</v>
      </c>
      <c r="C15" s="17"/>
      <c r="D15" s="106" t="s">
        <v>82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  <c r="Q15" s="111"/>
    </row>
    <row r="16" spans="1:231" ht="15.75" customHeight="1">
      <c r="A16" s="17"/>
      <c r="B16" s="83"/>
      <c r="C16" s="17"/>
      <c r="D16" s="106" t="s">
        <v>72</v>
      </c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  <c r="Q16" s="111"/>
    </row>
    <row r="17" spans="1:2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2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0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20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20" s="17" customFormat="1" ht="25.5">
      <c r="B21" s="97"/>
      <c r="C21" s="98"/>
      <c r="D21" s="101"/>
      <c r="E21" s="99"/>
      <c r="G21" s="102"/>
      <c r="H21" s="103"/>
      <c r="I21" s="50"/>
      <c r="J21" s="50"/>
      <c r="K21" s="79"/>
      <c r="L21" s="115" t="s">
        <v>64</v>
      </c>
      <c r="M21" s="116" t="s">
        <v>65</v>
      </c>
      <c r="N21" s="117" t="s">
        <v>66</v>
      </c>
      <c r="O21" s="118" t="s">
        <v>67</v>
      </c>
      <c r="P21" s="119" t="s">
        <v>68</v>
      </c>
      <c r="Q21" s="119" t="s">
        <v>87</v>
      </c>
      <c r="R21" s="120" t="s">
        <v>68</v>
      </c>
      <c r="S21" s="115" t="s">
        <v>89</v>
      </c>
      <c r="T21" s="120" t="s">
        <v>88</v>
      </c>
    </row>
    <row r="22" spans="1:20" s="94" customFormat="1" ht="15.75" customHeight="1">
      <c r="B22" s="97">
        <v>1</v>
      </c>
      <c r="C22" s="97"/>
      <c r="D22" s="17" t="s">
        <v>75</v>
      </c>
      <c r="E22" s="100" t="s">
        <v>84</v>
      </c>
      <c r="G22" s="94">
        <v>30</v>
      </c>
      <c r="H22" s="107">
        <v>522.22499999999991</v>
      </c>
      <c r="I22" s="93"/>
      <c r="J22" s="50">
        <f>G22*H22</f>
        <v>15666.749999999996</v>
      </c>
      <c r="K22" s="79" t="s">
        <v>73</v>
      </c>
      <c r="L22" s="94">
        <f>313+5+6+8+20+12+30+2</f>
        <v>396</v>
      </c>
      <c r="M22" s="96">
        <v>0.11600000000000001</v>
      </c>
      <c r="N22" s="104">
        <f>L22*1000*M22/100</f>
        <v>459.36</v>
      </c>
      <c r="O22" s="105">
        <v>0.25</v>
      </c>
      <c r="P22" s="107">
        <f>N22/(1-O22)</f>
        <v>612.48</v>
      </c>
      <c r="Q22" s="112">
        <f>(P22-R22)/P22</f>
        <v>0.29989550679205851</v>
      </c>
      <c r="R22" s="17">
        <f>T22*(1-S22)</f>
        <v>428.8</v>
      </c>
      <c r="S22" s="121">
        <v>0.6</v>
      </c>
      <c r="T22" s="108">
        <f>848+14+16+22+54+32+81+5</f>
        <v>1072</v>
      </c>
    </row>
    <row r="23" spans="1:20" s="94" customFormat="1" ht="15.75" customHeight="1">
      <c r="B23" s="97">
        <v>2</v>
      </c>
      <c r="C23" s="97"/>
      <c r="D23" s="17" t="s">
        <v>76</v>
      </c>
      <c r="E23" s="100" t="s">
        <v>84</v>
      </c>
      <c r="G23" s="94">
        <v>6</v>
      </c>
      <c r="H23" s="107">
        <v>535.41249999999991</v>
      </c>
      <c r="I23" s="93"/>
      <c r="J23" s="50">
        <f t="shared" ref="J23:J26" si="0">G23*H23</f>
        <v>3212.4749999999995</v>
      </c>
      <c r="K23" s="79" t="s">
        <v>73</v>
      </c>
      <c r="L23" s="94">
        <f>323+5+6+8+20+12+30+2</f>
        <v>406</v>
      </c>
      <c r="M23" s="96">
        <v>0.11600000000000001</v>
      </c>
      <c r="N23" s="104">
        <f t="shared" ref="N23:N26" si="1">L23*1000*M23/100</f>
        <v>470.96</v>
      </c>
      <c r="O23" s="105">
        <v>0.25</v>
      </c>
      <c r="P23" s="107">
        <f t="shared" ref="P23:P26" si="2">N23/(1-O23)</f>
        <v>627.9466666666666</v>
      </c>
      <c r="Q23" s="112">
        <f t="shared" ref="Q23:Q26" si="3">(P23-R23)/P23</f>
        <v>0.29994054696789524</v>
      </c>
      <c r="R23" s="17">
        <f t="shared" ref="R23:R26" si="4">T23*(1-S23)</f>
        <v>439.6</v>
      </c>
      <c r="S23" s="121">
        <v>0.6</v>
      </c>
      <c r="T23" s="108">
        <f>875+14+16+22+54+32+81+5</f>
        <v>1099</v>
      </c>
    </row>
    <row r="24" spans="1:20" s="94" customFormat="1" ht="15.75" customHeight="1">
      <c r="B24" s="97">
        <v>3</v>
      </c>
      <c r="C24" s="97"/>
      <c r="D24" s="17" t="s">
        <v>77</v>
      </c>
      <c r="E24" s="100" t="s">
        <v>85</v>
      </c>
      <c r="G24" s="94">
        <v>21</v>
      </c>
      <c r="H24" s="107">
        <v>498.48750000000001</v>
      </c>
      <c r="I24" s="93"/>
      <c r="J24" s="50">
        <f t="shared" si="0"/>
        <v>10468.237500000001</v>
      </c>
      <c r="K24" s="79" t="s">
        <v>73</v>
      </c>
      <c r="L24" s="94">
        <f>298+5+3+8+20+12+30+2</f>
        <v>378</v>
      </c>
      <c r="M24" s="96">
        <v>0.11600000000000001</v>
      </c>
      <c r="N24" s="104">
        <f t="shared" si="1"/>
        <v>438.48</v>
      </c>
      <c r="O24" s="105">
        <v>0.25</v>
      </c>
      <c r="P24" s="107">
        <f t="shared" si="2"/>
        <v>584.64</v>
      </c>
      <c r="Q24" s="112">
        <f t="shared" si="3"/>
        <v>0.29939792008757521</v>
      </c>
      <c r="R24" s="17">
        <f t="shared" si="4"/>
        <v>409.6</v>
      </c>
      <c r="S24" s="121">
        <v>0.6</v>
      </c>
      <c r="T24" s="108">
        <f>808+14+8+22+54+32+81+5</f>
        <v>1024</v>
      </c>
    </row>
    <row r="25" spans="1:20" s="94" customFormat="1" ht="15.75" customHeight="1">
      <c r="B25" s="97">
        <v>4</v>
      </c>
      <c r="C25" s="97"/>
      <c r="D25" s="17" t="s">
        <v>78</v>
      </c>
      <c r="E25" s="100" t="s">
        <v>85</v>
      </c>
      <c r="G25" s="94">
        <v>6</v>
      </c>
      <c r="H25" s="107">
        <v>553.875</v>
      </c>
      <c r="I25" s="93"/>
      <c r="J25" s="50">
        <f t="shared" si="0"/>
        <v>3323.25</v>
      </c>
      <c r="K25" s="79" t="s">
        <v>73</v>
      </c>
      <c r="L25" s="94">
        <f>305+5+3+35+8+20+12+30+2</f>
        <v>420</v>
      </c>
      <c r="M25" s="96">
        <v>0.11600000000000001</v>
      </c>
      <c r="N25" s="104">
        <f t="shared" si="1"/>
        <v>487.2</v>
      </c>
      <c r="O25" s="105">
        <v>0.25</v>
      </c>
      <c r="P25" s="107">
        <f t="shared" si="2"/>
        <v>649.6</v>
      </c>
      <c r="Q25" s="112">
        <f t="shared" si="3"/>
        <v>0.2992610837438423</v>
      </c>
      <c r="R25" s="17">
        <f t="shared" si="4"/>
        <v>455.20000000000005</v>
      </c>
      <c r="S25" s="121">
        <v>0.6</v>
      </c>
      <c r="T25" s="108">
        <f>827+14+8+95+22+54+32+81+5</f>
        <v>1138</v>
      </c>
    </row>
    <row r="26" spans="1:20" s="94" customFormat="1" ht="15.75" customHeight="1">
      <c r="B26" s="97">
        <v>5</v>
      </c>
      <c r="C26" s="97"/>
      <c r="D26" s="109" t="s">
        <v>74</v>
      </c>
      <c r="E26" s="100" t="s">
        <v>86</v>
      </c>
      <c r="G26" s="94">
        <v>36</v>
      </c>
      <c r="H26" s="107">
        <v>511.97142857142859</v>
      </c>
      <c r="I26" s="93"/>
      <c r="J26" s="50">
        <f t="shared" si="0"/>
        <v>18430.971428571429</v>
      </c>
      <c r="K26" s="79" t="s">
        <v>73</v>
      </c>
      <c r="L26" s="94">
        <f>153+20+8</f>
        <v>181</v>
      </c>
      <c r="M26" s="96">
        <v>0.25</v>
      </c>
      <c r="N26" s="104">
        <f t="shared" si="1"/>
        <v>452.5</v>
      </c>
      <c r="O26" s="105">
        <v>0.25</v>
      </c>
      <c r="P26" s="107">
        <f t="shared" si="2"/>
        <v>603.33333333333337</v>
      </c>
      <c r="Q26" s="112">
        <f t="shared" si="3"/>
        <v>0.23226519337016571</v>
      </c>
      <c r="R26" s="17">
        <f t="shared" si="4"/>
        <v>463.20000000000005</v>
      </c>
      <c r="S26" s="121">
        <v>0.6</v>
      </c>
      <c r="T26" s="108">
        <f>979+128+51</f>
        <v>1158</v>
      </c>
    </row>
    <row r="27" spans="1:20" s="94" customFormat="1" ht="15.75" customHeight="1">
      <c r="B27" s="97"/>
      <c r="C27" s="97"/>
      <c r="D27" s="101"/>
      <c r="E27" s="100"/>
      <c r="H27" s="103"/>
      <c r="I27" s="93"/>
      <c r="J27" s="50"/>
      <c r="K27" s="79"/>
      <c r="M27" s="96"/>
      <c r="N27" s="104"/>
      <c r="O27" s="105"/>
      <c r="P27" s="107"/>
      <c r="Q27" s="113"/>
      <c r="R27" s="17"/>
      <c r="S27" s="121"/>
      <c r="T27" s="108"/>
    </row>
    <row r="28" spans="1:20" s="94" customFormat="1" ht="15.75" customHeight="1">
      <c r="B28" s="97"/>
      <c r="C28" s="97"/>
      <c r="D28" s="101"/>
      <c r="E28" s="100"/>
      <c r="H28" s="103"/>
      <c r="I28" s="93"/>
      <c r="J28" s="50"/>
      <c r="K28" s="79"/>
      <c r="L28" s="94">
        <f>313+5+6+8+20+12+30+2</f>
        <v>396</v>
      </c>
      <c r="M28" s="124">
        <v>0.1055</v>
      </c>
      <c r="N28" s="104">
        <f>L28*1000*M28/100</f>
        <v>417.78</v>
      </c>
      <c r="O28" s="105">
        <v>0.2</v>
      </c>
      <c r="P28" s="107">
        <f>N28/(1-O28)</f>
        <v>522.22499999999991</v>
      </c>
      <c r="Q28" s="95">
        <f>(P28-R28)/P28</f>
        <v>7.6260232658336813E-2</v>
      </c>
      <c r="R28" s="17">
        <f>T28*(1-S28)</f>
        <v>482.4</v>
      </c>
      <c r="S28" s="121">
        <v>0.55000000000000004</v>
      </c>
      <c r="T28" s="108">
        <f>848+14+16+22+54+32+81+5</f>
        <v>1072</v>
      </c>
    </row>
    <row r="29" spans="1:20" s="94" customFormat="1" ht="15.75" customHeight="1">
      <c r="B29" s="97"/>
      <c r="C29" s="97"/>
      <c r="D29" s="101"/>
      <c r="E29" s="100"/>
      <c r="H29" s="103"/>
      <c r="I29" s="93"/>
      <c r="J29" s="50"/>
      <c r="K29" s="79"/>
      <c r="L29" s="94">
        <f>323+5+6+8+20+12+30+2</f>
        <v>406</v>
      </c>
      <c r="M29" s="124">
        <v>0.1055</v>
      </c>
      <c r="N29" s="104">
        <f t="shared" ref="N29:N32" si="5">L29*1000*M29/100</f>
        <v>428.33</v>
      </c>
      <c r="O29" s="105">
        <v>0.2</v>
      </c>
      <c r="P29" s="107">
        <f t="shared" ref="P29:P32" si="6">N29/(1-O29)</f>
        <v>535.41249999999991</v>
      </c>
      <c r="Q29" s="95">
        <f t="shared" ref="Q29:Q32" si="7">(P29-R29)/P29</f>
        <v>7.6319660075175613E-2</v>
      </c>
      <c r="R29" s="17">
        <f t="shared" ref="R29:R32" si="8">T29*(1-S29)</f>
        <v>494.54999999999995</v>
      </c>
      <c r="S29" s="121">
        <v>0.55000000000000004</v>
      </c>
      <c r="T29" s="108">
        <f>875+14+16+22+54+32+81+5</f>
        <v>1099</v>
      </c>
    </row>
    <row r="30" spans="1:20" s="94" customFormat="1" ht="15.75" customHeight="1">
      <c r="B30" s="97"/>
      <c r="C30" s="97"/>
      <c r="D30" s="101"/>
      <c r="E30" s="100"/>
      <c r="H30" s="103"/>
      <c r="I30" s="93"/>
      <c r="J30" s="50"/>
      <c r="K30" s="79"/>
      <c r="L30" s="94">
        <f>298+5+3+8+20+12+30+2</f>
        <v>378</v>
      </c>
      <c r="M30" s="124">
        <v>0.1055</v>
      </c>
      <c r="N30" s="104">
        <f t="shared" si="5"/>
        <v>398.79</v>
      </c>
      <c r="O30" s="105">
        <v>0.2</v>
      </c>
      <c r="P30" s="107">
        <f t="shared" si="6"/>
        <v>498.48750000000001</v>
      </c>
      <c r="Q30" s="95">
        <f t="shared" si="7"/>
        <v>7.5603701196118367E-2</v>
      </c>
      <c r="R30" s="17">
        <f t="shared" si="8"/>
        <v>460.79999999999995</v>
      </c>
      <c r="S30" s="121">
        <v>0.55000000000000004</v>
      </c>
      <c r="T30" s="108">
        <f>808+14+8+22+54+32+81+5</f>
        <v>1024</v>
      </c>
    </row>
    <row r="31" spans="1:20" ht="15.75" customHeight="1" thickBot="1">
      <c r="A31" s="17"/>
      <c r="B31" s="61"/>
      <c r="C31" s="62"/>
      <c r="D31" s="63"/>
      <c r="E31" s="64"/>
      <c r="F31" s="65"/>
      <c r="G31" s="92"/>
      <c r="H31" s="66"/>
      <c r="I31" s="67"/>
      <c r="J31" s="67"/>
      <c r="K31" s="80"/>
      <c r="L31" s="94">
        <f>305+5+3+35+8+20+12+30+2</f>
        <v>420</v>
      </c>
      <c r="M31" s="124">
        <v>0.1055</v>
      </c>
      <c r="N31" s="104">
        <f t="shared" si="5"/>
        <v>443.1</v>
      </c>
      <c r="O31" s="105">
        <v>0.2</v>
      </c>
      <c r="P31" s="107">
        <f t="shared" si="6"/>
        <v>553.875</v>
      </c>
      <c r="Q31" s="95">
        <f t="shared" si="7"/>
        <v>7.5423155044008289E-2</v>
      </c>
      <c r="R31" s="17">
        <f t="shared" si="8"/>
        <v>512.09999999999991</v>
      </c>
      <c r="S31" s="121">
        <v>0.55000000000000004</v>
      </c>
      <c r="T31" s="108">
        <f>827+14+8+95+22+54+32+81+5</f>
        <v>1138</v>
      </c>
    </row>
    <row r="32" spans="1:20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51101.683928571423</v>
      </c>
      <c r="K32" s="60"/>
      <c r="L32" s="94">
        <f>153+20+8</f>
        <v>181</v>
      </c>
      <c r="M32" s="124">
        <v>0.19800000000000001</v>
      </c>
      <c r="N32" s="104">
        <f t="shared" si="5"/>
        <v>358.38</v>
      </c>
      <c r="O32" s="105">
        <v>0.3</v>
      </c>
      <c r="P32" s="107">
        <f t="shared" si="6"/>
        <v>511.97142857142859</v>
      </c>
      <c r="Q32" s="95">
        <f t="shared" si="7"/>
        <v>-1.7830236062280048E-2</v>
      </c>
      <c r="R32" s="17">
        <f t="shared" si="8"/>
        <v>521.09999999999991</v>
      </c>
      <c r="S32" s="121">
        <v>0.55000000000000004</v>
      </c>
      <c r="T32" s="108">
        <f>979+128+51</f>
        <v>1158</v>
      </c>
    </row>
    <row r="33" spans="1:231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150</v>
      </c>
      <c r="K33" s="58"/>
    </row>
    <row r="34" spans="1:231" ht="15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  <c r="M34" s="126" t="s">
        <v>90</v>
      </c>
      <c r="O34" s="125" t="s">
        <v>91</v>
      </c>
    </row>
    <row r="35" spans="1:231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  <c r="M35" s="84" t="s">
        <v>93</v>
      </c>
    </row>
    <row r="36" spans="1:231" ht="15.75" customHeight="1">
      <c r="A36" s="17"/>
      <c r="B36" s="11"/>
      <c r="C36" s="11"/>
      <c r="D36" s="12"/>
      <c r="E36" s="21"/>
      <c r="F36" s="11"/>
      <c r="G36" s="31" t="s">
        <v>33</v>
      </c>
      <c r="H36" s="51" t="s">
        <v>4</v>
      </c>
      <c r="I36" s="50"/>
      <c r="J36" s="50">
        <f>IF(J32&lt;150, 150, J32)</f>
        <v>51101.683928571423</v>
      </c>
      <c r="K36" s="60"/>
    </row>
    <row r="37" spans="1:231" ht="15.75" customHeight="1" thickBot="1">
      <c r="A37" s="17"/>
      <c r="B37" s="62"/>
      <c r="C37" s="62"/>
      <c r="D37" s="61"/>
      <c r="E37" s="64"/>
      <c r="F37" s="62"/>
      <c r="G37" s="68" t="s">
        <v>32</v>
      </c>
      <c r="H37" s="66" t="s">
        <v>4</v>
      </c>
      <c r="I37" s="67"/>
      <c r="J37" s="67"/>
      <c r="K37" s="69"/>
    </row>
    <row r="38" spans="1:231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51101.683928571423</v>
      </c>
      <c r="K38" s="60"/>
    </row>
    <row r="39" spans="1:231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1" s="17" customFormat="1" ht="15.75" customHeight="1">
      <c r="B40" s="27" t="s">
        <v>42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114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  <c r="HW40" s="40"/>
    </row>
    <row r="41" spans="1:231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114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  <c r="HW41" s="40"/>
    </row>
    <row r="42" spans="1:231" s="17" customFormat="1" ht="15.75" customHeight="1">
      <c r="B42" s="18" t="s">
        <v>44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114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  <c r="HW42" s="40"/>
    </row>
    <row r="43" spans="1:231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114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  <c r="HW43" s="40"/>
    </row>
    <row r="44" spans="1:231" s="17" customFormat="1" ht="15.75" customHeight="1">
      <c r="B44" s="18" t="s">
        <v>63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114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  <c r="HW44" s="40"/>
    </row>
    <row r="45" spans="1:231" s="17" customFormat="1" ht="15.75" customHeight="1">
      <c r="B45" s="87" t="s">
        <v>60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114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  <c r="HW45" s="40"/>
    </row>
    <row r="46" spans="1:231" s="17" customFormat="1" ht="15.75" customHeight="1">
      <c r="B46" s="87" t="s">
        <v>61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114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  <c r="HW46" s="40"/>
    </row>
    <row r="47" spans="1:231" s="17" customFormat="1" ht="15.75" customHeight="1">
      <c r="B47" s="87" t="s">
        <v>62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114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  <c r="HW47" s="40"/>
    </row>
    <row r="48" spans="1:231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40"/>
      <c r="M48" s="40"/>
      <c r="N48" s="40"/>
      <c r="O48" s="40"/>
      <c r="P48" s="40"/>
      <c r="Q48" s="114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  <c r="HW48" s="40"/>
    </row>
    <row r="49" spans="2:231" s="17" customFormat="1" ht="15.75" customHeight="1">
      <c r="C49" s="11"/>
      <c r="D49" s="76" t="s">
        <v>34</v>
      </c>
      <c r="E49" s="11"/>
      <c r="F49" s="11"/>
      <c r="G49" s="13"/>
      <c r="H49" s="14"/>
      <c r="I49" s="11"/>
      <c r="J49" s="78"/>
      <c r="K49" s="16"/>
      <c r="L49" s="40"/>
      <c r="M49" s="40"/>
      <c r="N49" s="40"/>
      <c r="O49" s="40"/>
      <c r="P49" s="40"/>
      <c r="Q49" s="114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  <c r="HW49" s="40"/>
    </row>
    <row r="50" spans="2:231" s="17" customFormat="1" ht="15.75" customHeight="1">
      <c r="B50" s="11"/>
      <c r="C50" s="11"/>
      <c r="D50" s="56" t="s">
        <v>35</v>
      </c>
      <c r="E50" s="18" t="s">
        <v>53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114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  <c r="HW50" s="40"/>
    </row>
    <row r="51" spans="2:231" s="17" customFormat="1" ht="15.75" customHeight="1">
      <c r="B51" s="11"/>
      <c r="C51" s="11"/>
      <c r="D51" s="56"/>
      <c r="E51" s="18" t="s">
        <v>54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114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  <c r="HW51" s="40"/>
    </row>
    <row r="52" spans="2:231" s="17" customFormat="1" ht="15.75" customHeight="1">
      <c r="D52" s="26" t="s">
        <v>36</v>
      </c>
      <c r="E52" s="90" t="s">
        <v>92</v>
      </c>
      <c r="K52" s="21"/>
      <c r="L52" s="40"/>
      <c r="M52" s="40"/>
      <c r="N52" s="40"/>
      <c r="O52" s="40"/>
      <c r="P52" s="40"/>
      <c r="Q52" s="114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  <c r="HW52" s="40"/>
    </row>
    <row r="53" spans="2:231" s="17" customFormat="1" ht="15.75" customHeight="1">
      <c r="D53" s="26" t="s">
        <v>37</v>
      </c>
      <c r="E53" s="17" t="s">
        <v>5</v>
      </c>
      <c r="K53" s="21"/>
      <c r="L53" s="40"/>
      <c r="M53" s="40"/>
      <c r="N53" s="40"/>
      <c r="O53" s="40"/>
      <c r="P53" s="40"/>
      <c r="Q53" s="114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  <c r="HW53" s="40"/>
    </row>
    <row r="54" spans="2:231" s="17" customFormat="1" ht="15.75" customHeight="1">
      <c r="D54" s="26" t="s">
        <v>38</v>
      </c>
      <c r="E54" s="22" t="s">
        <v>21</v>
      </c>
      <c r="K54" s="21"/>
      <c r="L54" s="40"/>
      <c r="M54" s="40"/>
      <c r="N54" s="40"/>
      <c r="O54" s="40"/>
      <c r="P54" s="40"/>
      <c r="Q54" s="114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  <c r="HW54" s="40"/>
    </row>
    <row r="55" spans="2:231" s="17" customFormat="1" ht="15.75" customHeight="1">
      <c r="D55" s="26" t="s">
        <v>39</v>
      </c>
      <c r="E55" s="23" t="s">
        <v>48</v>
      </c>
      <c r="K55" s="21"/>
      <c r="L55" s="40"/>
      <c r="M55" s="40"/>
      <c r="N55" s="40"/>
      <c r="O55" s="40"/>
      <c r="P55" s="40"/>
      <c r="Q55" s="114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  <c r="HW55" s="40"/>
    </row>
    <row r="56" spans="2:231" s="17" customFormat="1" ht="15.75" customHeight="1">
      <c r="D56" s="26" t="s">
        <v>40</v>
      </c>
      <c r="E56" s="17" t="s">
        <v>49</v>
      </c>
      <c r="L56" s="40"/>
      <c r="M56" s="40"/>
      <c r="N56" s="40"/>
      <c r="O56" s="40"/>
      <c r="P56" s="40"/>
      <c r="Q56" s="114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  <c r="HW56" s="40"/>
    </row>
    <row r="57" spans="2:231" s="17" customFormat="1" ht="15.75" customHeight="1">
      <c r="B57" s="11"/>
      <c r="C57" s="11"/>
      <c r="D57" s="12" t="s">
        <v>41</v>
      </c>
      <c r="E57" s="11" t="s">
        <v>22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114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  <c r="HW57" s="40"/>
    </row>
    <row r="58" spans="2:231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114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  <c r="HW58" s="40"/>
    </row>
    <row r="59" spans="2:231" s="17" customFormat="1" ht="15.75" customHeight="1">
      <c r="B59" s="11" t="s">
        <v>43</v>
      </c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114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</row>
    <row r="60" spans="2:231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114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  <c r="HW60" s="40"/>
    </row>
    <row r="61" spans="2:231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114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  <c r="HW61" s="40"/>
    </row>
    <row r="62" spans="2:231" s="17" customFormat="1" ht="15.75" customHeight="1">
      <c r="B62" s="8"/>
      <c r="C62" s="8"/>
      <c r="D62" s="11"/>
      <c r="E62" s="11"/>
      <c r="F62" s="11"/>
      <c r="G62" s="24"/>
      <c r="H62" s="11"/>
      <c r="I62" s="11"/>
      <c r="J62" s="24"/>
      <c r="K62" s="25"/>
      <c r="L62" s="40"/>
      <c r="M62" s="40"/>
      <c r="N62" s="40"/>
      <c r="O62" s="40"/>
      <c r="P62" s="40"/>
      <c r="Q62" s="114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  <c r="HW62" s="40"/>
    </row>
    <row r="63" spans="2:231" s="17" customFormat="1" ht="15.75" customHeight="1">
      <c r="B63" s="11" t="s">
        <v>58</v>
      </c>
      <c r="C63" s="11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114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  <c r="HW63" s="40"/>
    </row>
    <row r="64" spans="2:231" s="17" customFormat="1" ht="15.75" customHeight="1">
      <c r="B64" s="11" t="s">
        <v>57</v>
      </c>
      <c r="C64" s="8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114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  <c r="HW64" s="40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z.iwanski@antykor.pl"/>
    <hyperlink ref="D16" r:id="rId4" display="http://www.antykor.pl/"/>
  </hyperlinks>
  <printOptions horizontalCentered="1"/>
  <pageMargins left="0.33" right="0.27" top="0.32" bottom="0.33" header="0.24" footer="0.196850393700787"/>
  <pageSetup paperSize="9" scale="72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2012-06-05T06:40:42Z</cp:lastPrinted>
  <dcterms:created xsi:type="dcterms:W3CDTF">2000-06-29T05:08:18Z</dcterms:created>
  <dcterms:modified xsi:type="dcterms:W3CDTF">2012-06-05T06:41:04Z</dcterms:modified>
</cp:coreProperties>
</file>