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L42" i="1" l="1"/>
  <c r="N42" i="1" s="1"/>
  <c r="O42" i="1" s="1"/>
  <c r="Q42" i="1" s="1"/>
  <c r="J42" i="1"/>
  <c r="L39" i="1"/>
  <c r="N39" i="1" s="1"/>
  <c r="O39" i="1" s="1"/>
  <c r="Q39" i="1" s="1"/>
  <c r="J39" i="1"/>
  <c r="L36" i="1"/>
  <c r="N36" i="1"/>
  <c r="O36" i="1" s="1"/>
  <c r="Q36" i="1" s="1"/>
  <c r="J36" i="1"/>
  <c r="J33" i="1"/>
  <c r="L33" i="1"/>
  <c r="N33" i="1" s="1"/>
  <c r="O33" i="1" s="1"/>
  <c r="L23" i="1"/>
  <c r="Q33" i="1" l="1"/>
  <c r="N23" i="1" l="1"/>
  <c r="O23" i="1" s="1"/>
  <c r="Q23" i="1" s="1"/>
  <c r="J23" i="1" l="1"/>
  <c r="J46" i="1" s="1"/>
  <c r="J50" i="1" s="1"/>
  <c r="J52" i="1" l="1"/>
</calcChain>
</file>

<file path=xl/sharedStrings.xml><?xml version="1.0" encoding="utf-8"?>
<sst xmlns="http://schemas.openxmlformats.org/spreadsheetml/2006/main" count="107" uniqueCount="85">
  <si>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</si>
  <si>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</si>
  <si>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</si>
  <si>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</si>
  <si>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</si>
  <si>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</si>
  <si>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</si>
  <si>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</si>
  <si>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</si>
  <si>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</si>
  <si>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</si>
  <si>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</si>
  <si>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</si>
  <si>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</si>
  <si>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</si>
  <si>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</si>
  <si>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</si>
  <si>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</si>
  <si>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</si>
  <si>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</si>
  <si>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</si>
  <si>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</si>
  <si>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</si>
  <si>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</si>
  <si>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</si>
  <si>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</si>
  <si>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</si>
  <si>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</si>
  <si>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</si>
  <si>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</si>
  <si>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</si>
  <si>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</si>
  <si>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</si>
  <si>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</si>
  <si>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</si>
  <si>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</si>
  <si>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</si>
  <si>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</si>
  <si>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</si>
  <si>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</si>
  <si>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</si>
  <si>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</si>
  <si>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</si>
  <si>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</si>
  <si>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</si>
  <si>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</si>
  <si>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</si>
  <si>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</si>
  <si>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</si>
  <si>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</si>
  <si>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</si>
  <si>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</si>
  <si>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</si>
  <si>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</si>
  <si>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A2012RH055</t>
  </si>
  <si>
    <t>Honeywell, S.L.</t>
  </si>
  <si>
    <t>C/ Josefa Valcárcel, 24 (28027 MADRID - Spain)</t>
  </si>
  <si>
    <t>Mov. (34) 600 91 19 68</t>
  </si>
  <si>
    <t>Tel.   (34) 91 313 62 41</t>
  </si>
  <si>
    <t>Fax   (34) 91 313 61 28</t>
  </si>
  <si>
    <t>Honeywell Building Solutions  (HBS Division)</t>
  </si>
  <si>
    <t>Lahera, Eduardo &lt;Eduardo.lahera@honeywell.com&gt;</t>
  </si>
  <si>
    <t>MAG5712-1FC10-1BB1</t>
  </si>
  <si>
    <t>Magflux Flowmeter</t>
  </si>
  <si>
    <t>Compact design</t>
  </si>
  <si>
    <t>Hard Rubber Liner (compatible with poatble water)</t>
  </si>
  <si>
    <t>Flange 2" ANSI B16,5 150 RF Steel</t>
  </si>
  <si>
    <t>Electrodes: 1.4571 stainless steel</t>
  </si>
  <si>
    <t>Power supply: 230Vac</t>
  </si>
  <si>
    <t>Output : 4-20mA</t>
  </si>
  <si>
    <t>With cable glands M16*1,5</t>
  </si>
  <si>
    <t>4</t>
  </si>
  <si>
    <t>MAG5712-1FC10-1BB1 Z</t>
  </si>
  <si>
    <t>dito</t>
  </si>
  <si>
    <t>MAG5712-1HC10-1BB1 Z</t>
  </si>
  <si>
    <t>Flange 3" ANSI B16,5 150 RF Stainless Steel</t>
  </si>
  <si>
    <t>extra cost for SS Din DN50 PN40 SS - Din DN50 Steel</t>
  </si>
  <si>
    <t>DN80PN16 difference</t>
  </si>
  <si>
    <t>MAG5712-1JC10-1BB1</t>
  </si>
  <si>
    <t>Flange 4" ANSI B16,5 150 RF Steel</t>
  </si>
  <si>
    <t>MAG5712-1KC10-1BB1 Z</t>
  </si>
  <si>
    <t>Flange 5" ANSI B16,5 150 RF Stainless Steel</t>
  </si>
  <si>
    <t>With display</t>
  </si>
  <si>
    <t>Flange 2" ANSI B16,5 150 RF Stainless Steel</t>
  </si>
  <si>
    <t>EX work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</si>
</sst>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J50" sqref="J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60</v>
      </c>
      <c r="E8" s="8"/>
      <c r="F8" s="21"/>
      <c r="G8" s="21"/>
      <c r="H8" s="30" t="s">
        <v>1</v>
      </c>
      <c r="I8" s="17"/>
      <c r="J8" s="74">
        <v>40946</v>
      </c>
      <c r="K8" s="21"/>
      <c r="M8" s="89"/>
    </row>
    <row r="9" spans="1:250" ht="15.75" customHeight="1">
      <c r="A9" s="17"/>
      <c r="B9" s="21"/>
      <c r="C9" s="21"/>
      <c r="D9" s="97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2</v>
      </c>
      <c r="H23" s="48">
        <v>842</v>
      </c>
      <c r="I23" s="47"/>
      <c r="J23" s="47">
        <f>G23*H23</f>
        <v>1684</v>
      </c>
      <c r="K23" s="76" t="s">
        <v>71</v>
      </c>
      <c r="L23" s="17">
        <f>789</f>
        <v>789</v>
      </c>
      <c r="M23" s="84">
        <v>0.56999999999999995</v>
      </c>
      <c r="N23" s="17">
        <f>L23*(1-M23)</f>
        <v>339.27000000000004</v>
      </c>
      <c r="O23" s="95">
        <f>N23+$L$30</f>
        <v>589.27</v>
      </c>
      <c r="P23" s="84">
        <v>0.3</v>
      </c>
      <c r="Q23" s="17">
        <f>O23/(1-P23)</f>
        <v>841.81428571428569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82</v>
      </c>
      <c r="H30" s="48"/>
      <c r="I30" s="47"/>
      <c r="J30" s="47"/>
      <c r="K30" s="76"/>
      <c r="L30" s="17">
        <v>250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L32" s="17" t="s">
        <v>76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72</v>
      </c>
      <c r="E33" s="17" t="s">
        <v>73</v>
      </c>
      <c r="G33" s="17">
        <v>1</v>
      </c>
      <c r="H33" s="48">
        <v>926</v>
      </c>
      <c r="I33" s="47"/>
      <c r="J33" s="47">
        <f>G33*H33</f>
        <v>926</v>
      </c>
      <c r="K33" s="76" t="s">
        <v>71</v>
      </c>
      <c r="L33" s="17">
        <f>789+137</f>
        <v>926</v>
      </c>
      <c r="M33" s="84">
        <v>0.56999999999999995</v>
      </c>
      <c r="N33" s="17">
        <f>L33*(1-M33)</f>
        <v>398.18000000000006</v>
      </c>
      <c r="O33" s="95">
        <f>N33+$L$30</f>
        <v>648.18000000000006</v>
      </c>
      <c r="P33" s="84">
        <v>0.3</v>
      </c>
      <c r="Q33" s="17">
        <f>O33/(1-P33)</f>
        <v>925.97142857142876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17" t="s">
        <v>74</v>
      </c>
      <c r="E36" s="17" t="s">
        <v>73</v>
      </c>
      <c r="G36" s="17">
        <v>3</v>
      </c>
      <c r="H36" s="48">
        <v>1015</v>
      </c>
      <c r="I36" s="47"/>
      <c r="J36" s="47">
        <f>G36*H36</f>
        <v>3045</v>
      </c>
      <c r="K36" s="76" t="s">
        <v>71</v>
      </c>
      <c r="L36" s="17">
        <f>868+204</f>
        <v>1072</v>
      </c>
      <c r="M36" s="84">
        <v>0.56999999999999995</v>
      </c>
      <c r="N36" s="17">
        <f>L36*(1-M36)</f>
        <v>460.96000000000004</v>
      </c>
      <c r="O36" s="95">
        <f>N36+$L$30</f>
        <v>710.96</v>
      </c>
      <c r="P36" s="84">
        <v>0.3</v>
      </c>
      <c r="Q36" s="17">
        <f>O36/(1-P36)</f>
        <v>1015.657142857143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75</v>
      </c>
      <c r="H37" s="48"/>
      <c r="I37" s="47"/>
      <c r="J37" s="47"/>
      <c r="K37" s="76"/>
      <c r="L37" s="17" t="s">
        <v>77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17" t="s">
        <v>78</v>
      </c>
      <c r="E39" s="17" t="s">
        <v>73</v>
      </c>
      <c r="G39" s="17">
        <v>3</v>
      </c>
      <c r="H39" s="48">
        <v>943</v>
      </c>
      <c r="I39" s="47"/>
      <c r="J39" s="47">
        <f>G39*H39</f>
        <v>2829</v>
      </c>
      <c r="K39" s="76" t="s">
        <v>71</v>
      </c>
      <c r="L39" s="17">
        <f>954</f>
        <v>954</v>
      </c>
      <c r="M39" s="84">
        <v>0.56999999999999995</v>
      </c>
      <c r="N39" s="17">
        <f>L39*(1-M39)</f>
        <v>410.22</v>
      </c>
      <c r="O39" s="95">
        <f>N39+$L$30</f>
        <v>660.22</v>
      </c>
      <c r="P39" s="84">
        <v>0.3</v>
      </c>
      <c r="Q39" s="17">
        <f>O39/(1-P39)</f>
        <v>943.17142857142869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79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4</v>
      </c>
      <c r="C42" s="11"/>
      <c r="D42" s="17" t="s">
        <v>80</v>
      </c>
      <c r="E42" s="17" t="s">
        <v>73</v>
      </c>
      <c r="G42" s="17">
        <v>6</v>
      </c>
      <c r="H42" s="48">
        <v>1183</v>
      </c>
      <c r="I42" s="47"/>
      <c r="J42" s="47">
        <f>G42*H42</f>
        <v>7098</v>
      </c>
      <c r="K42" s="76" t="s">
        <v>71</v>
      </c>
      <c r="L42" s="17">
        <f>1055+289</f>
        <v>1344</v>
      </c>
      <c r="M42" s="84">
        <v>0.56999999999999995</v>
      </c>
      <c r="N42" s="17">
        <f>L42*(1-M42)</f>
        <v>577.92000000000007</v>
      </c>
      <c r="O42" s="95">
        <f>N42+$L$30</f>
        <v>827.92000000000007</v>
      </c>
      <c r="P42" s="84">
        <v>0.3</v>
      </c>
      <c r="Q42" s="17">
        <f>O42/(1-P42)</f>
        <v>1182.7428571428572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81</v>
      </c>
      <c r="H43" s="48"/>
      <c r="I43" s="47"/>
      <c r="J43" s="47"/>
      <c r="K43" s="76"/>
      <c r="L43" s="17" t="s">
        <v>77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15582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35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39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36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37</v>
      </c>
      <c r="H50" s="48" t="s">
        <v>3</v>
      </c>
      <c r="I50" s="47"/>
      <c r="J50" s="47">
        <f>SUM(J46:J49)</f>
        <v>15582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38</v>
      </c>
      <c r="H51" s="63" t="s">
        <v>3</v>
      </c>
      <c r="I51" s="64"/>
      <c r="J51" s="64"/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15582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40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41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42</v>
      </c>
      <c r="E60" s="18" t="s">
        <v>84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87" t="s">
        <v>20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44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17" t="s">
        <v>45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53</v>
      </c>
      <c r="E65" s="11" t="s">
        <v>46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48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2012-02-07T15:15:47Z</dcterms:modified>
</cp:coreProperties>
</file>